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40" firstSheet="1" activeTab="1"/>
  </bookViews>
  <sheets>
    <sheet name="PLCOMP" sheetId="1" state="hidden" r:id="rId1"/>
    <sheet name="AZUL VALIDO" sheetId="2" r:id="rId2"/>
    <sheet name="computo" sheetId="3" state="hidden" r:id="rId3"/>
    <sheet name="Hoja3" sheetId="4" r:id="rId4"/>
  </sheets>
  <externalReferences>
    <externalReference r:id="rId7"/>
    <externalReference r:id="rId8"/>
    <externalReference r:id="rId9"/>
    <externalReference r:id="rId10"/>
  </externalReferences>
  <definedNames>
    <definedName name="_Fill" hidden="1">#REF!</definedName>
    <definedName name="_Order1" hidden="1">0</definedName>
    <definedName name="_Order2" hidden="1">0</definedName>
    <definedName name="_xlnm.Print_Area" localSheetId="1">'AZUL VALIDO'!$A$1:$G$155</definedName>
    <definedName name="material1" localSheetId="0">#REF!</definedName>
    <definedName name="material1">#REF!</definedName>
    <definedName name="material10" localSheetId="0">#REF!</definedName>
    <definedName name="material10">#REF!</definedName>
    <definedName name="material11" localSheetId="0">#REF!</definedName>
    <definedName name="material11">#REF!</definedName>
    <definedName name="material12" localSheetId="0">#REF!</definedName>
    <definedName name="material12">#REF!</definedName>
    <definedName name="material13" localSheetId="0">#REF!</definedName>
    <definedName name="material13">#REF!</definedName>
    <definedName name="material14" localSheetId="0">#REF!</definedName>
    <definedName name="material14">#REF!</definedName>
    <definedName name="material15" localSheetId="0">#REF!</definedName>
    <definedName name="material15">#REF!</definedName>
    <definedName name="material16" localSheetId="0">#REF!</definedName>
    <definedName name="material16">#REF!</definedName>
    <definedName name="material17" localSheetId="0">#REF!</definedName>
    <definedName name="material17">#REF!</definedName>
    <definedName name="material18" localSheetId="0">#REF!</definedName>
    <definedName name="material18">#REF!</definedName>
    <definedName name="material19" localSheetId="0">#REF!</definedName>
    <definedName name="material19">#REF!</definedName>
    <definedName name="material2" localSheetId="0">#REF!</definedName>
    <definedName name="material2">#REF!</definedName>
    <definedName name="material20" localSheetId="0">#REF!</definedName>
    <definedName name="material20">#REF!</definedName>
    <definedName name="material21" localSheetId="0">#REF!</definedName>
    <definedName name="material21">#REF!</definedName>
    <definedName name="material22" localSheetId="0">#REF!</definedName>
    <definedName name="material22">#REF!</definedName>
    <definedName name="material23" localSheetId="0">#REF!</definedName>
    <definedName name="material23">#REF!</definedName>
    <definedName name="material3" localSheetId="0">#REF!</definedName>
    <definedName name="material3">#REF!</definedName>
    <definedName name="material4" localSheetId="0">#REF!</definedName>
    <definedName name="material4">#REF!</definedName>
    <definedName name="material5" localSheetId="0">#REF!</definedName>
    <definedName name="material5">#REF!</definedName>
    <definedName name="material6" localSheetId="0">#REF!</definedName>
    <definedName name="material6">#REF!</definedName>
    <definedName name="material7" localSheetId="0">#REF!</definedName>
    <definedName name="material7">#REF!</definedName>
    <definedName name="material8" localSheetId="0">#REF!</definedName>
    <definedName name="material8">#REF!</definedName>
    <definedName name="material9" localSheetId="0">#REF!</definedName>
    <definedName name="material9">#REF!</definedName>
    <definedName name="mdeo1" localSheetId="0">#REF!</definedName>
    <definedName name="mdeo1">#REF!</definedName>
    <definedName name="mdeo10" localSheetId="0">#REF!</definedName>
    <definedName name="mdeo10">#REF!</definedName>
    <definedName name="mdeo11" localSheetId="0">#REF!</definedName>
    <definedName name="mdeo11">#REF!</definedName>
    <definedName name="mdeo12" localSheetId="0">#REF!</definedName>
    <definedName name="mdeo12">#REF!</definedName>
    <definedName name="mdeo13" localSheetId="0">#REF!</definedName>
    <definedName name="mdeo13">#REF!</definedName>
    <definedName name="mdeo14" localSheetId="0">#REF!</definedName>
    <definedName name="mdeo14">#REF!</definedName>
    <definedName name="mdeo15" localSheetId="0">#REF!</definedName>
    <definedName name="mdeo15">#REF!</definedName>
    <definedName name="mdeo16" localSheetId="0">#REF!</definedName>
    <definedName name="mdeo16">#REF!</definedName>
    <definedName name="mdeo17" localSheetId="0">#REF!</definedName>
    <definedName name="mdeo17">#REF!</definedName>
    <definedName name="mdeo18" localSheetId="0">#REF!</definedName>
    <definedName name="mdeo18">#REF!</definedName>
    <definedName name="mdeo19" localSheetId="0">#REF!</definedName>
    <definedName name="mdeo19">#REF!</definedName>
    <definedName name="mdeo2" localSheetId="0">#REF!</definedName>
    <definedName name="mdeo2">#REF!</definedName>
    <definedName name="mdeo20" localSheetId="0">#REF!</definedName>
    <definedName name="mdeo20">#REF!</definedName>
    <definedName name="mdeo21" localSheetId="0">#REF!</definedName>
    <definedName name="mdeo21">#REF!</definedName>
    <definedName name="mdeo22" localSheetId="0">#REF!</definedName>
    <definedName name="mdeo22">#REF!</definedName>
    <definedName name="mdeo23" localSheetId="0">#REF!</definedName>
    <definedName name="mdeo23">#REF!</definedName>
    <definedName name="mdeo3" localSheetId="0">#REF!</definedName>
    <definedName name="mdeo3">#REF!</definedName>
    <definedName name="mdeo4" localSheetId="0">#REF!</definedName>
    <definedName name="mdeo4">#REF!</definedName>
    <definedName name="mdeo5" localSheetId="0">#REF!</definedName>
    <definedName name="mdeo5">#REF!</definedName>
    <definedName name="mdeo6" localSheetId="0">#REF!</definedName>
    <definedName name="mdeo6">#REF!</definedName>
    <definedName name="mdeo7" localSheetId="0">#REF!</definedName>
    <definedName name="mdeo7">#REF!</definedName>
    <definedName name="mdeo8" localSheetId="0">#REF!</definedName>
    <definedName name="mdeo8">#REF!</definedName>
    <definedName name="mdeo9" localSheetId="0">#REF!</definedName>
    <definedName name="mdeo9">#REF!</definedName>
    <definedName name="NO" localSheetId="0">#REF!</definedName>
    <definedName name="NO">#REF!</definedName>
    <definedName name="TotalObra" localSheetId="0">#REF!</definedName>
    <definedName name="TotalObra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99" authorId="0">
      <text>
        <r>
          <rPr>
            <b/>
            <sz val="8"/>
            <rFont val="Tahoma"/>
            <family val="2"/>
          </rPr>
          <t xml:space="preserve"> Incluye capa aisladora de rejas de acceso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<sst xmlns="http://schemas.openxmlformats.org/spreadsheetml/2006/main" count="530" uniqueCount="211">
  <si>
    <t>CANTIDAD</t>
  </si>
  <si>
    <t>ITEM</t>
  </si>
  <si>
    <t>gl</t>
  </si>
  <si>
    <t>ml</t>
  </si>
  <si>
    <t>PLANILLA DE COMPUTO Y PRESUPUESTO:</t>
  </si>
  <si>
    <t>RUBROS</t>
  </si>
  <si>
    <t>U</t>
  </si>
  <si>
    <t>VALOR UNITARIO</t>
  </si>
  <si>
    <t>CANTIDAD POR VALOR UNITARIO</t>
  </si>
  <si>
    <t>%</t>
  </si>
  <si>
    <t>Un.</t>
  </si>
  <si>
    <t>m²</t>
  </si>
  <si>
    <t>TOTAL PRESUPUESTO</t>
  </si>
  <si>
    <t>Cartel de Obra</t>
  </si>
  <si>
    <t>Trabajos Preliminares</t>
  </si>
  <si>
    <t>Cerco de Obra</t>
  </si>
  <si>
    <t>Replanteo</t>
  </si>
  <si>
    <t>Excavación de zanjas</t>
  </si>
  <si>
    <t>Viga de fundación 0,20x0,30</t>
  </si>
  <si>
    <t>mt</t>
  </si>
  <si>
    <t>Un</t>
  </si>
  <si>
    <t>m³</t>
  </si>
  <si>
    <t>Columna 0,20x0,20</t>
  </si>
  <si>
    <t>Dintel 0,20x0,20</t>
  </si>
  <si>
    <t>De ladrillo hueco 0.08</t>
  </si>
  <si>
    <t>De ladrillo hueco 0.12</t>
  </si>
  <si>
    <t>De ladrillo común 30</t>
  </si>
  <si>
    <t>Contrapiso s/terreno natural h.:12cm</t>
  </si>
  <si>
    <t>Capa Aisladora Cajon muro de 0,20 - h0,30</t>
  </si>
  <si>
    <t>Carpeta hidrófuga</t>
  </si>
  <si>
    <t>Azotado hidrófugo</t>
  </si>
  <si>
    <t>Grueso a la cal interior</t>
  </si>
  <si>
    <t>Fino a la cal interior</t>
  </si>
  <si>
    <t>Exterior completo</t>
  </si>
  <si>
    <t>Zócalos mosaicos graníticos</t>
  </si>
  <si>
    <t>Colocación de carpinterías</t>
  </si>
  <si>
    <t>Colocación de premarcos</t>
  </si>
  <si>
    <t>Colocación de mesadas</t>
  </si>
  <si>
    <t>Carga de contenedores</t>
  </si>
  <si>
    <t>Volquetes</t>
  </si>
  <si>
    <t>Instalación de Agua</t>
  </si>
  <si>
    <t>Instalación sanitaria</t>
  </si>
  <si>
    <t>Instalación Pluvial</t>
  </si>
  <si>
    <t>Carpinteria de Madera</t>
  </si>
  <si>
    <t>Mesadas</t>
  </si>
  <si>
    <t>Artefactos sanitarios</t>
  </si>
  <si>
    <t>Asiento y Tapa</t>
  </si>
  <si>
    <t>Griferia y accesorios Sanitarios</t>
  </si>
  <si>
    <t>Percha</t>
  </si>
  <si>
    <t>Bomba Rowa</t>
  </si>
  <si>
    <t>m3</t>
  </si>
  <si>
    <t>PLANILLA DE COMPUTO METRICO</t>
  </si>
  <si>
    <t>N°</t>
  </si>
  <si>
    <t>DETALLES</t>
  </si>
  <si>
    <t xml:space="preserve">           COMPUTO</t>
  </si>
  <si>
    <t>TOTAL</t>
  </si>
  <si>
    <t>A</t>
  </si>
  <si>
    <t>B</t>
  </si>
  <si>
    <t>sup</t>
  </si>
  <si>
    <t>TOTALES</t>
  </si>
  <si>
    <t>desmonte area de construccion</t>
  </si>
  <si>
    <t>C</t>
  </si>
  <si>
    <t>Volumen</t>
  </si>
  <si>
    <t>y Zapata corrida</t>
  </si>
  <si>
    <t>Sector a construir</t>
  </si>
  <si>
    <t>Radio</t>
  </si>
  <si>
    <t>SUP. Del  O</t>
  </si>
  <si>
    <t>H</t>
  </si>
  <si>
    <t>CANT.PIL.</t>
  </si>
  <si>
    <r>
      <t>m</t>
    </r>
    <r>
      <rPr>
        <sz val="9"/>
        <rFont val="Calibri"/>
        <family val="2"/>
      </rPr>
      <t>³</t>
    </r>
  </si>
  <si>
    <t>ML</t>
  </si>
  <si>
    <t>Unidad</t>
  </si>
  <si>
    <r>
      <t>M</t>
    </r>
    <r>
      <rPr>
        <sz val="8"/>
        <color indexed="8"/>
        <rFont val="Calibri"/>
        <family val="2"/>
      </rPr>
      <t>³</t>
    </r>
  </si>
  <si>
    <t>TANQUE</t>
  </si>
  <si>
    <t>Sup.</t>
  </si>
  <si>
    <t>Parri-Acces</t>
  </si>
  <si>
    <t>Superficie</t>
  </si>
  <si>
    <t>exterior</t>
  </si>
  <si>
    <t>comentario</t>
  </si>
  <si>
    <t>ext - int</t>
  </si>
  <si>
    <t>interior</t>
  </si>
  <si>
    <t>Canilla Simple</t>
  </si>
  <si>
    <t>Porta Cepillos</t>
  </si>
  <si>
    <t>Barral Toallon</t>
  </si>
  <si>
    <t>Aro porta Toalla</t>
  </si>
  <si>
    <t>Listeles AºIº</t>
  </si>
  <si>
    <t>Espejos</t>
  </si>
  <si>
    <t>Lavatorio Linea Espacio</t>
  </si>
  <si>
    <t>Canilla Monocomando Swing</t>
  </si>
  <si>
    <t>Canilla Pressmatic</t>
  </si>
  <si>
    <t>Válvula Pressmatic mingitorio</t>
  </si>
  <si>
    <t>Perchas metálicas</t>
  </si>
  <si>
    <t>Barral Fijo</t>
  </si>
  <si>
    <t>Barral rebatible</t>
  </si>
  <si>
    <t>Silla rebatible</t>
  </si>
  <si>
    <t>Espejo basculante</t>
  </si>
  <si>
    <t>Obrador depósito y sanitario</t>
  </si>
  <si>
    <t>De ladrillo hueco 0.18</t>
  </si>
  <si>
    <t>Revestimiento ceràmico</t>
  </si>
  <si>
    <t>Mingitorio mural largo</t>
  </si>
  <si>
    <t>a + b</t>
  </si>
  <si>
    <t>Dirección: Calle San Martín Nº374</t>
  </si>
  <si>
    <t>Localidad: Azul</t>
  </si>
  <si>
    <t>Instalación eléctrica de Obra</t>
  </si>
  <si>
    <t>Relleno y compactación</t>
  </si>
  <si>
    <t>Relleno y nivelación</t>
  </si>
  <si>
    <t>De ladrillo común 30 en cargas h:30cm</t>
  </si>
  <si>
    <t>Tratamiento anti humedad en muros</t>
  </si>
  <si>
    <t>Umbrales</t>
  </si>
  <si>
    <t>Reparación y limpieza de solado calcáreo</t>
  </si>
  <si>
    <t>Pisos calcáreos</t>
  </si>
  <si>
    <t>Pisos de lajas cementicias</t>
  </si>
  <si>
    <t>Reparación, pulido y encerado de pisos de pinotea</t>
  </si>
  <si>
    <t>Pisos granítico</t>
  </si>
  <si>
    <t>Zócalos de madera</t>
  </si>
  <si>
    <t>Dintel IPN 18</t>
  </si>
  <si>
    <t>Retiro de carpinterías</t>
  </si>
  <si>
    <t>De CHºGº s/ de madera</t>
  </si>
  <si>
    <t>Zinguería</t>
  </si>
  <si>
    <t>Dado de HºAº 0,40x0,40x0,60</t>
  </si>
  <si>
    <t>Restauración de Fachada</t>
  </si>
  <si>
    <t>Restauración y ajuste de carp. De madera existente</t>
  </si>
  <si>
    <t>Restauración y ajuste de carp. De hierro existente</t>
  </si>
  <si>
    <t>Cesto de HºAº</t>
  </si>
  <si>
    <t>Banco HºAº 50x200x46</t>
  </si>
  <si>
    <t>Banco HºAº 100x200x46</t>
  </si>
  <si>
    <t>Parasoles 200x25x5</t>
  </si>
  <si>
    <t>Retiro de Instalación de Gas</t>
  </si>
  <si>
    <t>Instalación Telefónica</t>
  </si>
  <si>
    <t>Tabique de placa de roca de yeso</t>
  </si>
  <si>
    <t>Cielorraso dede roca de yeso</t>
  </si>
  <si>
    <t>Instalación de Datos</t>
  </si>
  <si>
    <t>Esmaltes y Barnices</t>
  </si>
  <si>
    <t>Latex para Cielorrasos</t>
  </si>
  <si>
    <t>Latex Exterior</t>
  </si>
  <si>
    <t>Latex Interior</t>
  </si>
  <si>
    <t>Limpieza Previa</t>
  </si>
  <si>
    <t>Vigilancia de Obra</t>
  </si>
  <si>
    <t>Limpieza de obra</t>
  </si>
  <si>
    <t>Señaletica</t>
  </si>
  <si>
    <t>Interior - Marca ARBA</t>
  </si>
  <si>
    <t>Interior - Indicadores de Servicios</t>
  </si>
  <si>
    <t>Exterior - Marca ARBA</t>
  </si>
  <si>
    <t>Exterior - Marca Provincia de Buenos Aires</t>
  </si>
  <si>
    <t>Exterior - Vinilo Institucional</t>
  </si>
  <si>
    <t>m</t>
  </si>
  <si>
    <t>Edificio: Subgerencia de Coordinacion AZUL</t>
  </si>
  <si>
    <t>Cubierta</t>
  </si>
  <si>
    <t>netos</t>
  </si>
  <si>
    <t>Galeria</t>
  </si>
  <si>
    <t>bruto</t>
  </si>
  <si>
    <t>Patio</t>
  </si>
  <si>
    <t>Cielorrasos durlock</t>
  </si>
  <si>
    <t>Principal</t>
  </si>
  <si>
    <t>Baños</t>
  </si>
  <si>
    <t>Carpinteria de Aluminio interior</t>
  </si>
  <si>
    <t>Carpinteria de Aluminio Patio</t>
  </si>
  <si>
    <t>m2</t>
  </si>
  <si>
    <t>Instalación de aire acondicionado 3000fr</t>
  </si>
  <si>
    <t>Instalación de aire acondicionado 6000fr</t>
  </si>
  <si>
    <t>datos</t>
  </si>
  <si>
    <t>chapa</t>
  </si>
  <si>
    <t>m2 s/iva</t>
  </si>
  <si>
    <t>isolant</t>
  </si>
  <si>
    <t>Instalación Eléctrica incl. Artefactos</t>
  </si>
  <si>
    <t>Columna de hierro Ø4" Esp. 3,2mm</t>
  </si>
  <si>
    <t>Tabiques divisorios puestos de atencion</t>
  </si>
  <si>
    <t>un</t>
  </si>
  <si>
    <t>office</t>
  </si>
  <si>
    <t>galeria</t>
  </si>
  <si>
    <t>depo</t>
  </si>
  <si>
    <t>Pisos calcareos</t>
  </si>
  <si>
    <t>Zócalos calcareos</t>
  </si>
  <si>
    <t>Aislacion</t>
  </si>
  <si>
    <t>Tanque de Agua AºIº 1500lts</t>
  </si>
  <si>
    <t>a - Subtotal obras principales</t>
  </si>
  <si>
    <t>b - Gastos impositivos</t>
  </si>
  <si>
    <t>25% de -a-</t>
  </si>
  <si>
    <t>c - Total costo</t>
  </si>
  <si>
    <t>d - Honorarios profesionales</t>
  </si>
  <si>
    <t>segun escala</t>
  </si>
  <si>
    <t>PRESUPUESTO RESUMEN</t>
  </si>
  <si>
    <t>Pasamano en rampa de acceso</t>
  </si>
  <si>
    <t>Revestimiento marmol acceso</t>
  </si>
  <si>
    <t>Inodoro ferrum linea bari Corto</t>
  </si>
  <si>
    <t>Inodoro con mochila Linea espacio</t>
  </si>
  <si>
    <t>Electrobombas tipo grundfos 2hp CMBE</t>
  </si>
  <si>
    <t>Parquización</t>
  </si>
  <si>
    <t>GL</t>
  </si>
  <si>
    <t>c + d</t>
  </si>
  <si>
    <t>Demolición Obra Completa</t>
  </si>
  <si>
    <t>Demolición Cubierta de chapa</t>
  </si>
  <si>
    <t>Demolición Mampostería</t>
  </si>
  <si>
    <t>Demolición de Pisos y Contrapisos</t>
  </si>
  <si>
    <t>Demolición Tabiques de madera</t>
  </si>
  <si>
    <t>Demolición de Revoques</t>
  </si>
  <si>
    <t>Demolición de Revestimientos</t>
  </si>
  <si>
    <t>Albañilería</t>
  </si>
  <si>
    <t>Instalación Cloacal</t>
  </si>
  <si>
    <t>Instalación de Telefonía</t>
  </si>
  <si>
    <t>Instalación de Eléctrica</t>
  </si>
  <si>
    <t>Cubierta de Chapa</t>
  </si>
  <si>
    <t>Construcción en seco</t>
  </si>
  <si>
    <t>Tratamiento de superficies y Pintura</t>
  </si>
  <si>
    <t>Válvula Pressmatic inodoro</t>
  </si>
  <si>
    <t>Instalación de Aire Acondicionado</t>
  </si>
  <si>
    <t>Limpieza del Sector Intervenido y Parquizacion</t>
  </si>
  <si>
    <t>Carpinterías</t>
  </si>
  <si>
    <t>ANEXO V - PLANILLA DE COTIZACION</t>
  </si>
  <si>
    <t>e - Total cotizado</t>
  </si>
  <si>
    <t xml:space="preserve">Importa la presente cotización la suma de PESOS 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</si>
</sst>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.00000_);_(* \(#,##0.00000\);_(* &quot;-&quot;??_);_(@_)"/>
    <numFmt numFmtId="174" formatCode="dd/mm/\y\y"/>
    <numFmt numFmtId="175" formatCode="_-* #,##0.00\ _€_-;\-* #,##0.00\ _€_-;_-* &quot;-&quot;??\ _€_-;_-@_-"/>
    <numFmt numFmtId="176" formatCode="0.000000%"/>
    <numFmt numFmtId="177" formatCode="0.000%"/>
    <numFmt numFmtId="178" formatCode="0.0000000%"/>
    <numFmt numFmtId="179" formatCode="_(* #,##0.000_);_(* \(#,##0.000\);_(* &quot;-&quot;??_);_(@_)"/>
    <numFmt numFmtId="180" formatCode="_([$€]* #,##0.00_);_([$€]* \(#,##0.00\);_([$€]* &quot;-&quot;??_);_(@_)"/>
    <numFmt numFmtId="181" formatCode="#,##0.0"/>
    <numFmt numFmtId="182" formatCode="[$$-2C0A]\ #,##0.00"/>
    <numFmt numFmtId="183" formatCode="0.000"/>
    <numFmt numFmtId="184" formatCode="&quot;$&quot;\ #,##0.00"/>
    <numFmt numFmtId="185" formatCode="#,##0_ ;\-#,##0\ "/>
    <numFmt numFmtId="186" formatCode="#,##0.00_ ;\-#,##0.00\ "/>
    <numFmt numFmtId="187" formatCode="[$-2C0A]dddd\,\ dd&quot; de &quot;mmmm&quot; de &quot;yyyy"/>
    <numFmt numFmtId="188" formatCode="0.0%"/>
    <numFmt numFmtId="189" formatCode="_ &quot;$&quot;\ * #,##0.000_ ;_ &quot;$&quot;\ * \-#,##0.000_ ;_ &quot;$&quot;\ * &quot;-&quot;??_ ;_ @_ 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&quot;$&quot;\ * #,##0.0000_ ;_ &quot;$&quot;\ * \-#,##0.0000_ ;_ &quot;$&quot;\ * &quot;-&quot;??_ ;_ @_ "/>
    <numFmt numFmtId="194" formatCode="_ &quot;$&quot;\ * #,##0.0_ ;_ &quot;$&quot;\ * \-#,##0.0_ ;_ &quot;$&quot;\ * &quot;-&quot;??_ ;_ @_ "/>
    <numFmt numFmtId="195" formatCode="_ &quot;$&quot;\ * #,##0_ ;_ &quot;$&quot;\ * \-#,##0_ ;_ &quot;$&quot;\ * &quot;-&quot;??_ ;_ @_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mic Sans MS"/>
      <family val="4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lbertus Xb (W1)"/>
      <family val="2"/>
    </font>
    <font>
      <sz val="10"/>
      <name val="BankGothic Md BT"/>
      <family val="2"/>
    </font>
    <font>
      <sz val="9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Calibri"/>
      <family val="2"/>
    </font>
    <font>
      <b/>
      <sz val="9"/>
      <color indexed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0"/>
      <color rgb="FFFF0000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3" tint="0.3999499976634979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92D05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/>
      <top style="medium"/>
      <bottom style="thick">
        <color theme="3" tint="0.3999499976634979"/>
      </bottom>
    </border>
    <border>
      <left/>
      <right/>
      <top style="medium"/>
      <bottom style="thick">
        <color theme="3" tint="0.3999499976634979"/>
      </bottom>
    </border>
    <border>
      <left/>
      <right style="medium"/>
      <top style="medium"/>
      <bottom style="thick">
        <color theme="3" tint="0.3999499976634979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180" fontId="2" fillId="0" borderId="0" applyFon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ill="0" applyBorder="0" applyAlignment="0" applyProtection="0"/>
    <xf numFmtId="0" fontId="65" fillId="31" borderId="0" applyNumberFormat="0" applyBorder="0" applyAlignment="0" applyProtection="0"/>
    <xf numFmtId="0" fontId="2" fillId="0" borderId="0" applyProtection="0">
      <alignment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181" fontId="7" fillId="0" borderId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11">
    <xf numFmtId="0" fontId="0" fillId="0" borderId="0" xfId="0" applyFont="1" applyAlignment="1">
      <alignment/>
    </xf>
    <xf numFmtId="0" fontId="10" fillId="0" borderId="10" xfId="58" applyFont="1" applyBorder="1">
      <alignment/>
      <protection/>
    </xf>
    <xf numFmtId="44" fontId="7" fillId="0" borderId="10" xfId="55" applyFont="1" applyBorder="1" applyAlignment="1">
      <alignment/>
    </xf>
    <xf numFmtId="0" fontId="7" fillId="0" borderId="0" xfId="58">
      <alignment/>
      <protection/>
    </xf>
    <xf numFmtId="0" fontId="7" fillId="0" borderId="0" xfId="58" applyBorder="1">
      <alignment/>
      <protection/>
    </xf>
    <xf numFmtId="44" fontId="7" fillId="0" borderId="0" xfId="55" applyFont="1" applyBorder="1" applyAlignment="1">
      <alignment/>
    </xf>
    <xf numFmtId="0" fontId="11" fillId="0" borderId="0" xfId="58" applyFont="1" applyBorder="1">
      <alignment/>
      <protection/>
    </xf>
    <xf numFmtId="44" fontId="7" fillId="0" borderId="0" xfId="55" applyFont="1" applyAlignment="1">
      <alignment/>
    </xf>
    <xf numFmtId="0" fontId="3" fillId="0" borderId="11" xfId="58" applyFont="1" applyBorder="1" applyAlignment="1">
      <alignment horizontal="center"/>
      <protection/>
    </xf>
    <xf numFmtId="0" fontId="3" fillId="0" borderId="11" xfId="58" applyFont="1" applyBorder="1" applyAlignment="1">
      <alignment horizontal="center" wrapText="1"/>
      <protection/>
    </xf>
    <xf numFmtId="44" fontId="7" fillId="0" borderId="11" xfId="55" applyFont="1" applyBorder="1" applyAlignment="1">
      <alignment horizontal="center" wrapText="1"/>
    </xf>
    <xf numFmtId="0" fontId="7" fillId="0" borderId="11" xfId="58" applyFont="1" applyBorder="1" applyAlignment="1">
      <alignment horizontal="center"/>
      <protection/>
    </xf>
    <xf numFmtId="43" fontId="9" fillId="0" borderId="11" xfId="50" applyFont="1" applyBorder="1" applyAlignment="1">
      <alignment/>
    </xf>
    <xf numFmtId="10" fontId="9" fillId="0" borderId="11" xfId="63" applyNumberFormat="1" applyFont="1" applyBorder="1" applyAlignment="1">
      <alignment/>
    </xf>
    <xf numFmtId="0" fontId="7" fillId="0" borderId="0" xfId="58" applyFont="1" applyFill="1" applyBorder="1">
      <alignment/>
      <protection/>
    </xf>
    <xf numFmtId="43" fontId="12" fillId="0" borderId="0" xfId="58" applyNumberFormat="1" applyFont="1" applyBorder="1">
      <alignment/>
      <protection/>
    </xf>
    <xf numFmtId="0" fontId="7" fillId="0" borderId="0" xfId="58" applyFont="1" applyFill="1">
      <alignment/>
      <protection/>
    </xf>
    <xf numFmtId="43" fontId="12" fillId="0" borderId="0" xfId="58" applyNumberFormat="1" applyFont="1">
      <alignment/>
      <protection/>
    </xf>
    <xf numFmtId="0" fontId="7" fillId="0" borderId="0" xfId="58" applyFont="1">
      <alignment/>
      <protection/>
    </xf>
    <xf numFmtId="10" fontId="9" fillId="0" borderId="0" xfId="63" applyNumberFormat="1" applyFont="1" applyBorder="1" applyAlignment="1">
      <alignment/>
    </xf>
    <xf numFmtId="0" fontId="5" fillId="0" borderId="0" xfId="58" applyFont="1">
      <alignment/>
      <protection/>
    </xf>
    <xf numFmtId="0" fontId="9" fillId="0" borderId="0" xfId="58" applyFont="1" applyFill="1" applyBorder="1" applyAlignment="1">
      <alignment horizontal="center"/>
      <protection/>
    </xf>
    <xf numFmtId="0" fontId="7" fillId="0" borderId="0" xfId="58" applyFill="1">
      <alignment/>
      <protection/>
    </xf>
    <xf numFmtId="0" fontId="13" fillId="33" borderId="12" xfId="58" applyFont="1" applyFill="1" applyBorder="1" applyAlignment="1">
      <alignment vertical="center"/>
      <protection/>
    </xf>
    <xf numFmtId="0" fontId="15" fillId="33" borderId="12" xfId="58" applyFont="1" applyFill="1" applyBorder="1">
      <alignment/>
      <protection/>
    </xf>
    <xf numFmtId="0" fontId="15" fillId="33" borderId="13" xfId="58" applyFont="1" applyFill="1" applyBorder="1">
      <alignment/>
      <protection/>
    </xf>
    <xf numFmtId="0" fontId="16" fillId="0" borderId="14" xfId="58" applyFont="1" applyBorder="1" applyAlignment="1">
      <alignment horizontal="center"/>
      <protection/>
    </xf>
    <xf numFmtId="0" fontId="17" fillId="0" borderId="14" xfId="58" applyFont="1" applyBorder="1" applyAlignment="1">
      <alignment horizontal="center"/>
      <protection/>
    </xf>
    <xf numFmtId="0" fontId="16" fillId="0" borderId="14" xfId="58" applyFont="1" applyBorder="1">
      <alignment/>
      <protection/>
    </xf>
    <xf numFmtId="0" fontId="16" fillId="0" borderId="15" xfId="58" applyFont="1" applyBorder="1" applyAlignment="1">
      <alignment horizontal="center"/>
      <protection/>
    </xf>
    <xf numFmtId="0" fontId="16" fillId="0" borderId="15" xfId="58" applyFont="1" applyBorder="1">
      <alignment/>
      <protection/>
    </xf>
    <xf numFmtId="0" fontId="18" fillId="0" borderId="11" xfId="58" applyFont="1" applyFill="1" applyBorder="1" applyAlignment="1">
      <alignment horizontal="center"/>
      <protection/>
    </xf>
    <xf numFmtId="0" fontId="18" fillId="0" borderId="11" xfId="58" applyFont="1" applyBorder="1" applyAlignment="1">
      <alignment horizontal="center"/>
      <protection/>
    </xf>
    <xf numFmtId="0" fontId="73" fillId="34" borderId="15" xfId="58" applyFont="1" applyFill="1" applyBorder="1" applyAlignment="1">
      <alignment horizontal="center"/>
      <protection/>
    </xf>
    <xf numFmtId="0" fontId="73" fillId="34" borderId="11" xfId="58" applyFont="1" applyFill="1" applyBorder="1">
      <alignment/>
      <protection/>
    </xf>
    <xf numFmtId="0" fontId="73" fillId="34" borderId="11" xfId="58" applyFont="1" applyFill="1" applyBorder="1" applyAlignment="1">
      <alignment horizontal="center"/>
      <protection/>
    </xf>
    <xf numFmtId="0" fontId="74" fillId="34" borderId="15" xfId="58" applyFont="1" applyFill="1" applyBorder="1" applyAlignment="1">
      <alignment horizontal="center"/>
      <protection/>
    </xf>
    <xf numFmtId="43" fontId="73" fillId="34" borderId="15" xfId="50" applyFont="1" applyFill="1" applyBorder="1" applyAlignment="1">
      <alignment/>
    </xf>
    <xf numFmtId="185" fontId="73" fillId="34" borderId="15" xfId="50" applyNumberFormat="1" applyFont="1" applyFill="1" applyBorder="1" applyAlignment="1">
      <alignment horizontal="center"/>
    </xf>
    <xf numFmtId="43" fontId="73" fillId="34" borderId="16" xfId="50" applyFont="1" applyFill="1" applyBorder="1" applyAlignment="1">
      <alignment/>
    </xf>
    <xf numFmtId="0" fontId="19" fillId="0" borderId="0" xfId="58" applyFont="1" applyFill="1" applyBorder="1" applyAlignment="1">
      <alignment horizontal="center"/>
      <protection/>
    </xf>
    <xf numFmtId="0" fontId="20" fillId="0" borderId="11" xfId="58" applyFont="1" applyFill="1" applyBorder="1">
      <alignment/>
      <protection/>
    </xf>
    <xf numFmtId="0" fontId="20" fillId="0" borderId="11" xfId="58" applyFont="1" applyFill="1" applyBorder="1" applyAlignment="1">
      <alignment horizontal="center"/>
      <protection/>
    </xf>
    <xf numFmtId="0" fontId="21" fillId="0" borderId="11" xfId="58" applyFont="1" applyBorder="1" applyAlignment="1">
      <alignment horizontal="center"/>
      <protection/>
    </xf>
    <xf numFmtId="43" fontId="22" fillId="0" borderId="11" xfId="50" applyFont="1" applyBorder="1" applyAlignment="1">
      <alignment/>
    </xf>
    <xf numFmtId="43" fontId="23" fillId="35" borderId="11" xfId="50" applyFont="1" applyFill="1" applyBorder="1" applyAlignment="1">
      <alignment/>
    </xf>
    <xf numFmtId="43" fontId="75" fillId="0" borderId="11" xfId="50" applyFont="1" applyBorder="1" applyAlignment="1">
      <alignment/>
    </xf>
    <xf numFmtId="185" fontId="23" fillId="0" borderId="11" xfId="50" applyNumberFormat="1" applyFont="1" applyBorder="1" applyAlignment="1">
      <alignment horizontal="center"/>
    </xf>
    <xf numFmtId="2" fontId="20" fillId="0" borderId="11" xfId="58" applyNumberFormat="1" applyFont="1" applyFill="1" applyBorder="1" applyAlignment="1">
      <alignment horizontal="center"/>
      <protection/>
    </xf>
    <xf numFmtId="186" fontId="23" fillId="0" borderId="11" xfId="50" applyNumberFormat="1" applyFont="1" applyBorder="1" applyAlignment="1">
      <alignment horizontal="center"/>
    </xf>
    <xf numFmtId="186" fontId="75" fillId="0" borderId="11" xfId="50" applyNumberFormat="1" applyFont="1" applyBorder="1" applyAlignment="1">
      <alignment horizontal="center"/>
    </xf>
    <xf numFmtId="0" fontId="20" fillId="0" borderId="0" xfId="58" applyFont="1">
      <alignment/>
      <protection/>
    </xf>
    <xf numFmtId="43" fontId="75" fillId="35" borderId="11" xfId="50" applyFont="1" applyFill="1" applyBorder="1" applyAlignment="1">
      <alignment/>
    </xf>
    <xf numFmtId="43" fontId="22" fillId="0" borderId="11" xfId="50" applyFont="1" applyFill="1" applyBorder="1" applyAlignment="1">
      <alignment/>
    </xf>
    <xf numFmtId="0" fontId="20" fillId="0" borderId="11" xfId="58" applyFont="1" applyBorder="1">
      <alignment/>
      <protection/>
    </xf>
    <xf numFmtId="0" fontId="20" fillId="0" borderId="11" xfId="58" applyFont="1" applyBorder="1" applyAlignment="1">
      <alignment horizontal="center"/>
      <protection/>
    </xf>
    <xf numFmtId="43" fontId="21" fillId="0" borderId="11" xfId="50" applyFont="1" applyBorder="1" applyAlignment="1">
      <alignment horizontal="center"/>
    </xf>
    <xf numFmtId="0" fontId="21" fillId="0" borderId="15" xfId="58" applyFont="1" applyBorder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0" fontId="21" fillId="0" borderId="15" xfId="58" applyFont="1" applyBorder="1" applyAlignment="1">
      <alignment horizontal="center" wrapText="1"/>
      <protection/>
    </xf>
    <xf numFmtId="43" fontId="22" fillId="0" borderId="15" xfId="50" applyFont="1" applyBorder="1" applyAlignment="1">
      <alignment/>
    </xf>
    <xf numFmtId="43" fontId="75" fillId="0" borderId="15" xfId="50" applyFont="1" applyBorder="1" applyAlignment="1">
      <alignment/>
    </xf>
    <xf numFmtId="186" fontId="23" fillId="35" borderId="15" xfId="50" applyNumberFormat="1" applyFont="1" applyFill="1" applyBorder="1" applyAlignment="1">
      <alignment horizontal="right"/>
    </xf>
    <xf numFmtId="0" fontId="25" fillId="0" borderId="11" xfId="58" applyFont="1" applyBorder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0" fontId="27" fillId="0" borderId="0" xfId="58" applyFont="1" applyBorder="1" applyAlignment="1">
      <alignment horizontal="center"/>
      <protection/>
    </xf>
    <xf numFmtId="0" fontId="3" fillId="0" borderId="14" xfId="58" applyFont="1" applyBorder="1" applyAlignment="1">
      <alignment horizontal="center"/>
      <protection/>
    </xf>
    <xf numFmtId="0" fontId="27" fillId="0" borderId="14" xfId="58" applyFont="1" applyBorder="1" applyAlignment="1">
      <alignment horizontal="center"/>
      <protection/>
    </xf>
    <xf numFmtId="0" fontId="28" fillId="0" borderId="11" xfId="58" applyFont="1" applyBorder="1" applyAlignment="1">
      <alignment horizontal="center"/>
      <protection/>
    </xf>
    <xf numFmtId="0" fontId="28" fillId="0" borderId="11" xfId="58" applyFont="1" applyBorder="1">
      <alignment/>
      <protection/>
    </xf>
    <xf numFmtId="0" fontId="28" fillId="0" borderId="14" xfId="58" applyFont="1" applyBorder="1" applyAlignment="1">
      <alignment horizontal="center"/>
      <protection/>
    </xf>
    <xf numFmtId="0" fontId="3" fillId="0" borderId="15" xfId="58" applyFont="1" applyBorder="1" applyAlignment="1">
      <alignment horizontal="center"/>
      <protection/>
    </xf>
    <xf numFmtId="0" fontId="3" fillId="0" borderId="15" xfId="58" applyFont="1" applyBorder="1">
      <alignment/>
      <protection/>
    </xf>
    <xf numFmtId="0" fontId="28" fillId="0" borderId="15" xfId="58" applyFont="1" applyBorder="1">
      <alignment/>
      <protection/>
    </xf>
    <xf numFmtId="43" fontId="29" fillId="0" borderId="11" xfId="50" applyFont="1" applyBorder="1" applyAlignment="1">
      <alignment/>
    </xf>
    <xf numFmtId="43" fontId="14" fillId="0" borderId="11" xfId="50" applyFont="1" applyBorder="1" applyAlignment="1">
      <alignment/>
    </xf>
    <xf numFmtId="43" fontId="76" fillId="0" borderId="11" xfId="50" applyFont="1" applyBorder="1" applyAlignment="1">
      <alignment/>
    </xf>
    <xf numFmtId="43" fontId="29" fillId="35" borderId="11" xfId="50" applyFont="1" applyFill="1" applyBorder="1" applyAlignment="1">
      <alignment/>
    </xf>
    <xf numFmtId="0" fontId="28" fillId="0" borderId="17" xfId="58" applyFont="1" applyBorder="1" applyAlignment="1">
      <alignment horizontal="center"/>
      <protection/>
    </xf>
    <xf numFmtId="0" fontId="28" fillId="0" borderId="18" xfId="58" applyFont="1" applyBorder="1">
      <alignment/>
      <protection/>
    </xf>
    <xf numFmtId="0" fontId="28" fillId="0" borderId="19" xfId="58" applyFont="1" applyBorder="1">
      <alignment/>
      <protection/>
    </xf>
    <xf numFmtId="0" fontId="7" fillId="0" borderId="11" xfId="58" applyFont="1" applyFill="1" applyBorder="1">
      <alignment/>
      <protection/>
    </xf>
    <xf numFmtId="0" fontId="7" fillId="0" borderId="11" xfId="58" applyFont="1" applyFill="1" applyBorder="1" applyAlignment="1">
      <alignment horizontal="center"/>
      <protection/>
    </xf>
    <xf numFmtId="43" fontId="29" fillId="0" borderId="15" xfId="50" applyFont="1" applyFill="1" applyBorder="1" applyAlignment="1">
      <alignment/>
    </xf>
    <xf numFmtId="43" fontId="14" fillId="0" borderId="15" xfId="50" applyFont="1" applyFill="1" applyBorder="1" applyAlignment="1">
      <alignment/>
    </xf>
    <xf numFmtId="43" fontId="76" fillId="0" borderId="15" xfId="50" applyFont="1" applyFill="1" applyBorder="1" applyAlignment="1">
      <alignment/>
    </xf>
    <xf numFmtId="43" fontId="29" fillId="35" borderId="15" xfId="50" applyFont="1" applyFill="1" applyBorder="1" applyAlignment="1">
      <alignment/>
    </xf>
    <xf numFmtId="0" fontId="28" fillId="0" borderId="11" xfId="58" applyFont="1" applyFill="1" applyBorder="1" applyAlignment="1">
      <alignment horizontal="center"/>
      <protection/>
    </xf>
    <xf numFmtId="43" fontId="7" fillId="0" borderId="0" xfId="58" applyNumberFormat="1">
      <alignment/>
      <protection/>
    </xf>
    <xf numFmtId="0" fontId="7" fillId="0" borderId="11" xfId="58" applyBorder="1">
      <alignment/>
      <protection/>
    </xf>
    <xf numFmtId="0" fontId="7" fillId="0" borderId="11" xfId="58" applyBorder="1" applyAlignment="1">
      <alignment horizontal="center"/>
      <protection/>
    </xf>
    <xf numFmtId="0" fontId="14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Border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43" fontId="29" fillId="0" borderId="0" xfId="50" applyFont="1" applyBorder="1" applyAlignment="1">
      <alignment/>
    </xf>
    <xf numFmtId="43" fontId="14" fillId="0" borderId="0" xfId="50" applyFont="1" applyBorder="1" applyAlignment="1">
      <alignment/>
    </xf>
    <xf numFmtId="0" fontId="3" fillId="0" borderId="11" xfId="58" applyFont="1" applyFill="1" applyBorder="1" applyAlignment="1">
      <alignment horizontal="center"/>
      <protection/>
    </xf>
    <xf numFmtId="43" fontId="0" fillId="0" borderId="11" xfId="50" applyFont="1" applyBorder="1" applyAlignment="1">
      <alignment/>
    </xf>
    <xf numFmtId="43" fontId="9" fillId="0" borderId="0" xfId="50" applyFont="1" applyBorder="1" applyAlignment="1">
      <alignment/>
    </xf>
    <xf numFmtId="43" fontId="0" fillId="0" borderId="0" xfId="50" applyFont="1" applyBorder="1" applyAlignment="1">
      <alignment/>
    </xf>
    <xf numFmtId="43" fontId="26" fillId="0" borderId="15" xfId="50" applyFont="1" applyBorder="1" applyAlignment="1">
      <alignment horizontal="left"/>
    </xf>
    <xf numFmtId="0" fontId="7" fillId="0" borderId="0" xfId="58" applyFont="1" applyBorder="1">
      <alignment/>
      <protection/>
    </xf>
    <xf numFmtId="43" fontId="26" fillId="0" borderId="0" xfId="50" applyFont="1" applyBorder="1" applyAlignment="1">
      <alignment horizontal="left"/>
    </xf>
    <xf numFmtId="43" fontId="29" fillId="0" borderId="0" xfId="50" applyFont="1" applyFill="1" applyBorder="1" applyAlignment="1">
      <alignment/>
    </xf>
    <xf numFmtId="0" fontId="3" fillId="0" borderId="14" xfId="58" applyFont="1" applyFill="1" applyBorder="1" applyAlignment="1">
      <alignment horizontal="center"/>
      <protection/>
    </xf>
    <xf numFmtId="0" fontId="27" fillId="0" borderId="14" xfId="58" applyFont="1" applyFill="1" applyBorder="1" applyAlignment="1">
      <alignment horizontal="center"/>
      <protection/>
    </xf>
    <xf numFmtId="0" fontId="28" fillId="0" borderId="17" xfId="58" applyFont="1" applyFill="1" applyBorder="1" applyAlignment="1">
      <alignment horizontal="center"/>
      <protection/>
    </xf>
    <xf numFmtId="0" fontId="28" fillId="0" borderId="18" xfId="58" applyFont="1" applyFill="1" applyBorder="1">
      <alignment/>
      <protection/>
    </xf>
    <xf numFmtId="0" fontId="28" fillId="0" borderId="19" xfId="58" applyFont="1" applyFill="1" applyBorder="1">
      <alignment/>
      <protection/>
    </xf>
    <xf numFmtId="0" fontId="28" fillId="0" borderId="14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3" fillId="0" borderId="15" xfId="58" applyFont="1" applyFill="1" applyBorder="1">
      <alignment/>
      <protection/>
    </xf>
    <xf numFmtId="0" fontId="28" fillId="0" borderId="15" xfId="58" applyFont="1" applyFill="1" applyBorder="1">
      <alignment/>
      <protection/>
    </xf>
    <xf numFmtId="43" fontId="76" fillId="0" borderId="11" xfId="50" applyFont="1" applyFill="1" applyBorder="1" applyAlignment="1">
      <alignment/>
    </xf>
    <xf numFmtId="0" fontId="9" fillId="0" borderId="19" xfId="58" applyFont="1" applyFill="1" applyBorder="1" applyAlignment="1">
      <alignment horizontal="center"/>
      <protection/>
    </xf>
    <xf numFmtId="43" fontId="29" fillId="0" borderId="11" xfId="50" applyFont="1" applyFill="1" applyBorder="1" applyAlignment="1">
      <alignment/>
    </xf>
    <xf numFmtId="43" fontId="14" fillId="0" borderId="11" xfId="50" applyFont="1" applyFill="1" applyBorder="1" applyAlignment="1">
      <alignment/>
    </xf>
    <xf numFmtId="0" fontId="7" fillId="0" borderId="11" xfId="58" applyFill="1" applyBorder="1" applyAlignment="1">
      <alignment horizontal="center"/>
      <protection/>
    </xf>
    <xf numFmtId="43" fontId="26" fillId="0" borderId="15" xfId="50" applyFont="1" applyFill="1" applyBorder="1" applyAlignment="1">
      <alignment horizontal="left"/>
    </xf>
    <xf numFmtId="43" fontId="0" fillId="0" borderId="11" xfId="50" applyFont="1" applyFill="1" applyBorder="1" applyAlignment="1">
      <alignment/>
    </xf>
    <xf numFmtId="43" fontId="26" fillId="0" borderId="11" xfId="50" applyFont="1" applyBorder="1" applyAlignment="1">
      <alignment horizontal="left"/>
    </xf>
    <xf numFmtId="43" fontId="7" fillId="36" borderId="11" xfId="50" applyFont="1" applyFill="1" applyBorder="1" applyAlignment="1">
      <alignment/>
    </xf>
    <xf numFmtId="43" fontId="7" fillId="0" borderId="11" xfId="58" applyNumberFormat="1" applyFont="1" applyBorder="1">
      <alignment/>
      <protection/>
    </xf>
    <xf numFmtId="0" fontId="12" fillId="37" borderId="11" xfId="58" applyFont="1" applyFill="1" applyBorder="1">
      <alignment/>
      <protection/>
    </xf>
    <xf numFmtId="43" fontId="7" fillId="0" borderId="11" xfId="58" applyNumberFormat="1" applyFont="1" applyFill="1" applyBorder="1">
      <alignment/>
      <protection/>
    </xf>
    <xf numFmtId="0" fontId="32" fillId="0" borderId="2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21" xfId="0" applyNumberFormat="1" applyFont="1" applyFill="1" applyBorder="1" applyAlignment="1">
      <alignment/>
    </xf>
    <xf numFmtId="44" fontId="0" fillId="0" borderId="22" xfId="0" applyNumberFormat="1" applyFont="1" applyFill="1" applyBorder="1" applyAlignment="1">
      <alignment/>
    </xf>
    <xf numFmtId="44" fontId="35" fillId="0" borderId="23" xfId="0" applyNumberFormat="1" applyFont="1" applyFill="1" applyBorder="1" applyAlignment="1">
      <alignment/>
    </xf>
    <xf numFmtId="44" fontId="72" fillId="0" borderId="21" xfId="0" applyNumberFormat="1" applyFont="1" applyFill="1" applyBorder="1" applyAlignment="1">
      <alignment/>
    </xf>
    <xf numFmtId="0" fontId="7" fillId="0" borderId="19" xfId="58" applyFill="1" applyBorder="1" applyAlignment="1">
      <alignment horizontal="center"/>
      <protection/>
    </xf>
    <xf numFmtId="0" fontId="11" fillId="0" borderId="24" xfId="58" applyFont="1" applyBorder="1">
      <alignment/>
      <protection/>
    </xf>
    <xf numFmtId="0" fontId="7" fillId="0" borderId="24" xfId="58" applyBorder="1">
      <alignment/>
      <protection/>
    </xf>
    <xf numFmtId="44" fontId="7" fillId="0" borderId="24" xfId="55" applyFont="1" applyBorder="1" applyAlignment="1">
      <alignment/>
    </xf>
    <xf numFmtId="0" fontId="8" fillId="38" borderId="11" xfId="58" applyFont="1" applyFill="1" applyBorder="1" applyAlignment="1">
      <alignment horizontal="center"/>
      <protection/>
    </xf>
    <xf numFmtId="0" fontId="4" fillId="38" borderId="11" xfId="58" applyFont="1" applyFill="1" applyBorder="1" applyAlignment="1">
      <alignment horizontal="center"/>
      <protection/>
    </xf>
    <xf numFmtId="0" fontId="4" fillId="38" borderId="17" xfId="58" applyFont="1" applyFill="1" applyBorder="1">
      <alignment/>
      <protection/>
    </xf>
    <xf numFmtId="0" fontId="4" fillId="38" borderId="18" xfId="58" applyFont="1" applyFill="1" applyBorder="1">
      <alignment/>
      <protection/>
    </xf>
    <xf numFmtId="43" fontId="4" fillId="38" borderId="18" xfId="50" applyFont="1" applyFill="1" applyBorder="1" applyAlignment="1">
      <alignment/>
    </xf>
    <xf numFmtId="10" fontId="4" fillId="38" borderId="11" xfId="63" applyNumberFormat="1" applyFont="1" applyFill="1" applyBorder="1" applyAlignment="1">
      <alignment/>
    </xf>
    <xf numFmtId="43" fontId="35" fillId="38" borderId="25" xfId="58" applyNumberFormat="1" applyFont="1" applyFill="1" applyBorder="1" applyAlignment="1">
      <alignment horizontal="left"/>
      <protection/>
    </xf>
    <xf numFmtId="44" fontId="77" fillId="38" borderId="25" xfId="0" applyNumberFormat="1" applyFont="1" applyFill="1" applyBorder="1" applyAlignment="1">
      <alignment/>
    </xf>
    <xf numFmtId="44" fontId="9" fillId="0" borderId="11" xfId="53" applyFont="1" applyFill="1" applyBorder="1" applyAlignment="1">
      <alignment/>
    </xf>
    <xf numFmtId="44" fontId="12" fillId="0" borderId="0" xfId="53" applyFont="1" applyFill="1" applyBorder="1" applyAlignment="1">
      <alignment/>
    </xf>
    <xf numFmtId="44" fontId="12" fillId="0" borderId="0" xfId="55" applyFont="1" applyFill="1" applyAlignment="1">
      <alignment/>
    </xf>
    <xf numFmtId="0" fontId="7" fillId="0" borderId="10" xfId="58" applyFont="1" applyBorder="1">
      <alignment/>
      <protection/>
    </xf>
    <xf numFmtId="0" fontId="7" fillId="0" borderId="24" xfId="58" applyFont="1" applyBorder="1">
      <alignment/>
      <protection/>
    </xf>
    <xf numFmtId="43" fontId="12" fillId="0" borderId="0" xfId="58" applyNumberFormat="1" applyFont="1" applyFill="1">
      <alignment/>
      <protection/>
    </xf>
    <xf numFmtId="14" fontId="32" fillId="0" borderId="0" xfId="55" applyNumberFormat="1" applyFont="1" applyBorder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72" fillId="0" borderId="0" xfId="0" applyFont="1" applyAlignment="1">
      <alignment/>
    </xf>
    <xf numFmtId="43" fontId="72" fillId="0" borderId="0" xfId="0" applyNumberFormat="1" applyFont="1" applyAlignment="1">
      <alignment/>
    </xf>
    <xf numFmtId="171" fontId="72" fillId="0" borderId="0" xfId="0" applyNumberFormat="1" applyFont="1" applyAlignment="1">
      <alignment/>
    </xf>
    <xf numFmtId="43" fontId="0" fillId="0" borderId="11" xfId="50" applyFont="1" applyBorder="1" applyAlignment="1">
      <alignment/>
    </xf>
    <xf numFmtId="170" fontId="7" fillId="0" borderId="0" xfId="58" applyNumberFormat="1">
      <alignment/>
      <protection/>
    </xf>
    <xf numFmtId="44" fontId="0" fillId="0" borderId="0" xfId="0" applyNumberFormat="1" applyFont="1" applyFill="1" applyBorder="1" applyAlignment="1">
      <alignment/>
    </xf>
    <xf numFmtId="0" fontId="4" fillId="0" borderId="0" xfId="58" applyFont="1">
      <alignment/>
      <protection/>
    </xf>
    <xf numFmtId="43" fontId="12" fillId="0" borderId="0" xfId="58" applyNumberFormat="1" applyFont="1" applyFill="1" applyBorder="1">
      <alignment/>
      <protection/>
    </xf>
    <xf numFmtId="43" fontId="12" fillId="37" borderId="26" xfId="58" applyNumberFormat="1" applyFont="1" applyFill="1" applyBorder="1" applyAlignment="1">
      <alignment horizontal="left"/>
      <protection/>
    </xf>
    <xf numFmtId="43" fontId="12" fillId="37" borderId="27" xfId="58" applyNumberFormat="1" applyFont="1" applyFill="1" applyBorder="1" applyAlignment="1">
      <alignment horizontal="left"/>
      <protection/>
    </xf>
    <xf numFmtId="43" fontId="12" fillId="37" borderId="28" xfId="58" applyNumberFormat="1" applyFont="1" applyFill="1" applyBorder="1" applyAlignment="1">
      <alignment horizontal="left"/>
      <protection/>
    </xf>
    <xf numFmtId="44" fontId="9" fillId="38" borderId="11" xfId="55" applyNumberFormat="1" applyFont="1" applyFill="1" applyBorder="1" applyAlignment="1">
      <alignment/>
    </xf>
    <xf numFmtId="44" fontId="12" fillId="0" borderId="0" xfId="53" applyNumberFormat="1" applyFont="1" applyFill="1" applyBorder="1" applyAlignment="1">
      <alignment/>
    </xf>
    <xf numFmtId="44" fontId="7" fillId="0" borderId="10" xfId="53" applyNumberFormat="1" applyFont="1" applyFill="1" applyBorder="1" applyAlignment="1">
      <alignment/>
    </xf>
    <xf numFmtId="44" fontId="0" fillId="0" borderId="0" xfId="53" applyNumberFormat="1" applyFont="1" applyFill="1" applyBorder="1" applyAlignment="1">
      <alignment/>
    </xf>
    <xf numFmtId="44" fontId="7" fillId="0" borderId="24" xfId="53" applyNumberFormat="1" applyFont="1" applyFill="1" applyBorder="1" applyAlignment="1">
      <alignment/>
    </xf>
    <xf numFmtId="44" fontId="0" fillId="0" borderId="0" xfId="53" applyNumberFormat="1" applyFont="1" applyFill="1" applyAlignment="1">
      <alignment/>
    </xf>
    <xf numFmtId="44" fontId="3" fillId="0" borderId="11" xfId="53" applyNumberFormat="1" applyFont="1" applyFill="1" applyBorder="1" applyAlignment="1">
      <alignment horizontal="center" wrapText="1"/>
    </xf>
    <xf numFmtId="44" fontId="9" fillId="0" borderId="11" xfId="53" applyNumberFormat="1" applyFont="1" applyFill="1" applyBorder="1" applyAlignment="1">
      <alignment/>
    </xf>
    <xf numFmtId="44" fontId="12" fillId="0" borderId="0" xfId="55" applyNumberFormat="1" applyFont="1" applyFill="1" applyAlignment="1">
      <alignment/>
    </xf>
    <xf numFmtId="44" fontId="12" fillId="0" borderId="0" xfId="53" applyNumberFormat="1" applyFont="1" applyFill="1" applyAlignment="1">
      <alignment/>
    </xf>
    <xf numFmtId="44" fontId="12" fillId="0" borderId="0" xfId="53" applyNumberFormat="1" applyFont="1" applyFill="1" applyBorder="1" applyAlignment="1">
      <alignment/>
    </xf>
    <xf numFmtId="44" fontId="4" fillId="38" borderId="19" xfId="53" applyNumberFormat="1" applyFont="1" applyFill="1" applyBorder="1" applyAlignment="1">
      <alignment/>
    </xf>
    <xf numFmtId="44" fontId="5" fillId="0" borderId="0" xfId="53" applyNumberFormat="1" applyFont="1" applyFill="1" applyAlignment="1">
      <alignment/>
    </xf>
    <xf numFmtId="44" fontId="7" fillId="0" borderId="0" xfId="55" applyNumberFormat="1" applyFont="1" applyAlignment="1">
      <alignment/>
    </xf>
    <xf numFmtId="0" fontId="9" fillId="0" borderId="11" xfId="58" applyFont="1" applyFill="1" applyBorder="1">
      <alignment/>
      <protection/>
    </xf>
    <xf numFmtId="0" fontId="12" fillId="0" borderId="0" xfId="58" applyFont="1" applyFill="1" applyBorder="1">
      <alignment/>
      <protection/>
    </xf>
    <xf numFmtId="0" fontId="12" fillId="0" borderId="0" xfId="58" applyFont="1" applyFill="1" applyBorder="1" applyAlignment="1">
      <alignment horizontal="center"/>
      <protection/>
    </xf>
    <xf numFmtId="0" fontId="7" fillId="0" borderId="11" xfId="58" applyFont="1" applyFill="1" applyBorder="1" applyAlignment="1">
      <alignment horizontal="center" vertical="center"/>
      <protection/>
    </xf>
    <xf numFmtId="0" fontId="4" fillId="0" borderId="29" xfId="58" applyFont="1" applyBorder="1" applyAlignment="1">
      <alignment vertical="center"/>
      <protection/>
    </xf>
    <xf numFmtId="0" fontId="5" fillId="0" borderId="30" xfId="58" applyFont="1" applyBorder="1" applyAlignment="1">
      <alignment vertical="center"/>
      <protection/>
    </xf>
    <xf numFmtId="0" fontId="5" fillId="0" borderId="31" xfId="58" applyFont="1" applyBorder="1" applyAlignment="1">
      <alignment vertical="center"/>
      <protection/>
    </xf>
    <xf numFmtId="0" fontId="7" fillId="0" borderId="0" xfId="58" applyAlignment="1">
      <alignment vertical="center"/>
      <protection/>
    </xf>
    <xf numFmtId="0" fontId="11" fillId="0" borderId="10" xfId="58" applyFont="1" applyBorder="1">
      <alignment/>
      <protection/>
    </xf>
    <xf numFmtId="0" fontId="8" fillId="38" borderId="11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vertical="center" wrapText="1"/>
      <protection/>
    </xf>
    <xf numFmtId="0" fontId="7" fillId="0" borderId="11" xfId="58" applyFont="1" applyFill="1" applyBorder="1" applyAlignment="1">
      <alignment vertical="center" wrapText="1"/>
      <protection/>
    </xf>
    <xf numFmtId="43" fontId="9" fillId="0" borderId="11" xfId="50" applyFont="1" applyBorder="1" applyAlignment="1">
      <alignment vertical="center" wrapText="1"/>
    </xf>
    <xf numFmtId="44" fontId="9" fillId="0" borderId="11" xfId="53" applyNumberFormat="1" applyFont="1" applyFill="1" applyBorder="1" applyAlignment="1">
      <alignment vertical="center" wrapText="1"/>
    </xf>
    <xf numFmtId="44" fontId="9" fillId="0" borderId="11" xfId="53" applyFont="1" applyFill="1" applyBorder="1" applyAlignment="1">
      <alignment vertical="center" wrapText="1"/>
    </xf>
    <xf numFmtId="10" fontId="9" fillId="0" borderId="11" xfId="63" applyNumberFormat="1" applyFont="1" applyBorder="1" applyAlignment="1">
      <alignment vertical="center" wrapText="1"/>
    </xf>
    <xf numFmtId="0" fontId="7" fillId="0" borderId="0" xfId="58" applyAlignment="1">
      <alignment vertical="center" wrapText="1"/>
      <protection/>
    </xf>
    <xf numFmtId="43" fontId="7" fillId="0" borderId="0" xfId="58" applyNumberFormat="1" applyAlignment="1">
      <alignment vertical="center" wrapText="1"/>
      <protection/>
    </xf>
    <xf numFmtId="0" fontId="4" fillId="0" borderId="0" xfId="58" applyFont="1" applyAlignment="1">
      <alignment horizontal="left" vertical="center" wrapText="1"/>
      <protection/>
    </xf>
    <xf numFmtId="43" fontId="12" fillId="37" borderId="26" xfId="58" applyNumberFormat="1" applyFont="1" applyFill="1" applyBorder="1" applyAlignment="1">
      <alignment horizontal="center"/>
      <protection/>
    </xf>
    <xf numFmtId="43" fontId="12" fillId="37" borderId="32" xfId="58" applyNumberFormat="1" applyFont="1" applyFill="1" applyBorder="1" applyAlignment="1">
      <alignment horizontal="center"/>
      <protection/>
    </xf>
    <xf numFmtId="43" fontId="12" fillId="37" borderId="33" xfId="58" applyNumberFormat="1" applyFont="1" applyFill="1" applyBorder="1" applyAlignment="1">
      <alignment horizontal="center"/>
      <protection/>
    </xf>
    <xf numFmtId="43" fontId="12" fillId="37" borderId="27" xfId="58" applyNumberFormat="1" applyFont="1" applyFill="1" applyBorder="1" applyAlignment="1">
      <alignment horizontal="center"/>
      <protection/>
    </xf>
    <xf numFmtId="43" fontId="12" fillId="37" borderId="34" xfId="58" applyNumberFormat="1" applyFont="1" applyFill="1" applyBorder="1" applyAlignment="1">
      <alignment horizontal="center"/>
      <protection/>
    </xf>
    <xf numFmtId="43" fontId="12" fillId="37" borderId="35" xfId="58" applyNumberFormat="1" applyFont="1" applyFill="1" applyBorder="1" applyAlignment="1">
      <alignment horizontal="center"/>
      <protection/>
    </xf>
    <xf numFmtId="43" fontId="12" fillId="37" borderId="36" xfId="58" applyNumberFormat="1" applyFont="1" applyFill="1" applyBorder="1" applyAlignment="1">
      <alignment horizontal="center"/>
      <protection/>
    </xf>
    <xf numFmtId="43" fontId="12" fillId="37" borderId="37" xfId="58" applyNumberFormat="1" applyFont="1" applyFill="1" applyBorder="1" applyAlignment="1">
      <alignment horizontal="center"/>
      <protection/>
    </xf>
    <xf numFmtId="43" fontId="12" fillId="37" borderId="38" xfId="58" applyNumberFormat="1" applyFont="1" applyFill="1" applyBorder="1" applyAlignment="1">
      <alignment horizontal="center"/>
      <protection/>
    </xf>
    <xf numFmtId="43" fontId="34" fillId="38" borderId="39" xfId="58" applyNumberFormat="1" applyFont="1" applyFill="1" applyBorder="1" applyAlignment="1">
      <alignment horizontal="center"/>
      <protection/>
    </xf>
    <xf numFmtId="43" fontId="34" fillId="38" borderId="12" xfId="58" applyNumberFormat="1" applyFont="1" applyFill="1" applyBorder="1" applyAlignment="1">
      <alignment horizontal="center"/>
      <protection/>
    </xf>
    <xf numFmtId="43" fontId="34" fillId="38" borderId="13" xfId="58" applyNumberFormat="1" applyFont="1" applyFill="1" applyBorder="1" applyAlignment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Moneda 3" xfId="55"/>
    <cellStyle name="Neutral" xfId="56"/>
    <cellStyle name="Normal 2" xfId="57"/>
    <cellStyle name="Normal 3" xfId="58"/>
    <cellStyle name="Notas" xfId="59"/>
    <cellStyle name="Porcentaje 2" xfId="60"/>
    <cellStyle name="Porcentaje 3" xfId="61"/>
    <cellStyle name="Percent" xfId="62"/>
    <cellStyle name="Porcentual 2" xfId="63"/>
    <cellStyle name="Porcentual 3" xfId="64"/>
    <cellStyle name="Punto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47625</xdr:rowOff>
    </xdr:to>
    <xdr:pic>
      <xdr:nvPicPr>
        <xdr:cNvPr id="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33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47625</xdr:rowOff>
    </xdr:to>
    <xdr:pic>
      <xdr:nvPicPr>
        <xdr:cNvPr id="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33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47625</xdr:colOff>
      <xdr:row>67</xdr:row>
      <xdr:rowOff>47625</xdr:rowOff>
    </xdr:to>
    <xdr:pic>
      <xdr:nvPicPr>
        <xdr:cNvPr id="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28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47625</xdr:colOff>
      <xdr:row>67</xdr:row>
      <xdr:rowOff>47625</xdr:rowOff>
    </xdr:to>
    <xdr:pic>
      <xdr:nvPicPr>
        <xdr:cNvPr id="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28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47625</xdr:colOff>
      <xdr:row>37</xdr:row>
      <xdr:rowOff>47625</xdr:rowOff>
    </xdr:to>
    <xdr:pic>
      <xdr:nvPicPr>
        <xdr:cNvPr id="1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258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47625</xdr:colOff>
      <xdr:row>37</xdr:row>
      <xdr:rowOff>47625</xdr:rowOff>
    </xdr:to>
    <xdr:pic>
      <xdr:nvPicPr>
        <xdr:cNvPr id="1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258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47625</xdr:colOff>
      <xdr:row>33</xdr:row>
      <xdr:rowOff>47625</xdr:rowOff>
    </xdr:to>
    <xdr:pic>
      <xdr:nvPicPr>
        <xdr:cNvPr id="1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553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47625</xdr:colOff>
      <xdr:row>33</xdr:row>
      <xdr:rowOff>47625</xdr:rowOff>
    </xdr:to>
    <xdr:pic>
      <xdr:nvPicPr>
        <xdr:cNvPr id="1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553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47625</xdr:colOff>
      <xdr:row>45</xdr:row>
      <xdr:rowOff>47625</xdr:rowOff>
    </xdr:to>
    <xdr:pic>
      <xdr:nvPicPr>
        <xdr:cNvPr id="1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639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47625</xdr:colOff>
      <xdr:row>45</xdr:row>
      <xdr:rowOff>47625</xdr:rowOff>
    </xdr:to>
    <xdr:pic>
      <xdr:nvPicPr>
        <xdr:cNvPr id="1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639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47625</xdr:colOff>
      <xdr:row>77</xdr:row>
      <xdr:rowOff>47625</xdr:rowOff>
    </xdr:to>
    <xdr:pic>
      <xdr:nvPicPr>
        <xdr:cNvPr id="2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049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47625</xdr:colOff>
      <xdr:row>77</xdr:row>
      <xdr:rowOff>47625</xdr:rowOff>
    </xdr:to>
    <xdr:pic>
      <xdr:nvPicPr>
        <xdr:cNvPr id="2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049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47625</xdr:colOff>
      <xdr:row>40</xdr:row>
      <xdr:rowOff>47625</xdr:rowOff>
    </xdr:to>
    <xdr:pic>
      <xdr:nvPicPr>
        <xdr:cNvPr id="2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829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47625</xdr:colOff>
      <xdr:row>40</xdr:row>
      <xdr:rowOff>47625</xdr:rowOff>
    </xdr:to>
    <xdr:pic>
      <xdr:nvPicPr>
        <xdr:cNvPr id="2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829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47625</xdr:colOff>
      <xdr:row>65</xdr:row>
      <xdr:rowOff>47625</xdr:rowOff>
    </xdr:to>
    <xdr:pic>
      <xdr:nvPicPr>
        <xdr:cNvPr id="2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963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47625</xdr:colOff>
      <xdr:row>65</xdr:row>
      <xdr:rowOff>47625</xdr:rowOff>
    </xdr:to>
    <xdr:pic>
      <xdr:nvPicPr>
        <xdr:cNvPr id="2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963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47625</xdr:colOff>
      <xdr:row>107</xdr:row>
      <xdr:rowOff>47625</xdr:rowOff>
    </xdr:to>
    <xdr:pic>
      <xdr:nvPicPr>
        <xdr:cNvPr id="2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050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47625</xdr:colOff>
      <xdr:row>107</xdr:row>
      <xdr:rowOff>47625</xdr:rowOff>
    </xdr:to>
    <xdr:pic>
      <xdr:nvPicPr>
        <xdr:cNvPr id="2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050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47625</xdr:colOff>
      <xdr:row>109</xdr:row>
      <xdr:rowOff>47625</xdr:rowOff>
    </xdr:to>
    <xdr:pic>
      <xdr:nvPicPr>
        <xdr:cNvPr id="2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402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47625</xdr:colOff>
      <xdr:row>109</xdr:row>
      <xdr:rowOff>47625</xdr:rowOff>
    </xdr:to>
    <xdr:pic>
      <xdr:nvPicPr>
        <xdr:cNvPr id="3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402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47625</xdr:colOff>
      <xdr:row>113</xdr:row>
      <xdr:rowOff>47625</xdr:rowOff>
    </xdr:to>
    <xdr:pic>
      <xdr:nvPicPr>
        <xdr:cNvPr id="3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050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47625</xdr:colOff>
      <xdr:row>113</xdr:row>
      <xdr:rowOff>47625</xdr:rowOff>
    </xdr:to>
    <xdr:pic>
      <xdr:nvPicPr>
        <xdr:cNvPr id="3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050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47625</xdr:colOff>
      <xdr:row>124</xdr:row>
      <xdr:rowOff>47625</xdr:rowOff>
    </xdr:to>
    <xdr:pic>
      <xdr:nvPicPr>
        <xdr:cNvPr id="3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47625</xdr:colOff>
      <xdr:row>124</xdr:row>
      <xdr:rowOff>47625</xdr:rowOff>
    </xdr:to>
    <xdr:pic>
      <xdr:nvPicPr>
        <xdr:cNvPr id="3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47625</xdr:colOff>
      <xdr:row>113</xdr:row>
      <xdr:rowOff>47625</xdr:rowOff>
    </xdr:to>
    <xdr:pic>
      <xdr:nvPicPr>
        <xdr:cNvPr id="3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050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47625</xdr:colOff>
      <xdr:row>113</xdr:row>
      <xdr:rowOff>47625</xdr:rowOff>
    </xdr:to>
    <xdr:pic>
      <xdr:nvPicPr>
        <xdr:cNvPr id="3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050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47625</xdr:colOff>
      <xdr:row>124</xdr:row>
      <xdr:rowOff>47625</xdr:rowOff>
    </xdr:to>
    <xdr:pic>
      <xdr:nvPicPr>
        <xdr:cNvPr id="3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47625</xdr:colOff>
      <xdr:row>124</xdr:row>
      <xdr:rowOff>47625</xdr:rowOff>
    </xdr:to>
    <xdr:pic>
      <xdr:nvPicPr>
        <xdr:cNvPr id="3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47625</xdr:rowOff>
    </xdr:to>
    <xdr:pic>
      <xdr:nvPicPr>
        <xdr:cNvPr id="3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33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47625</xdr:colOff>
      <xdr:row>134</xdr:row>
      <xdr:rowOff>47625</xdr:rowOff>
    </xdr:to>
    <xdr:pic>
      <xdr:nvPicPr>
        <xdr:cNvPr id="4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640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47625</xdr:colOff>
      <xdr:row>134</xdr:row>
      <xdr:rowOff>47625</xdr:rowOff>
    </xdr:to>
    <xdr:pic>
      <xdr:nvPicPr>
        <xdr:cNvPr id="4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640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47625</xdr:colOff>
      <xdr:row>102</xdr:row>
      <xdr:rowOff>47625</xdr:rowOff>
    </xdr:to>
    <xdr:pic>
      <xdr:nvPicPr>
        <xdr:cNvPr id="4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240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47625</xdr:colOff>
      <xdr:row>102</xdr:row>
      <xdr:rowOff>47625</xdr:rowOff>
    </xdr:to>
    <xdr:pic>
      <xdr:nvPicPr>
        <xdr:cNvPr id="4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240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47625</xdr:colOff>
      <xdr:row>103</xdr:row>
      <xdr:rowOff>47625</xdr:rowOff>
    </xdr:to>
    <xdr:pic>
      <xdr:nvPicPr>
        <xdr:cNvPr id="4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402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47625</xdr:colOff>
      <xdr:row>103</xdr:row>
      <xdr:rowOff>47625</xdr:rowOff>
    </xdr:to>
    <xdr:pic>
      <xdr:nvPicPr>
        <xdr:cNvPr id="4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402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</xdr:row>
      <xdr:rowOff>0</xdr:rowOff>
    </xdr:from>
    <xdr:to>
      <xdr:col>7</xdr:col>
      <xdr:colOff>47625</xdr:colOff>
      <xdr:row>104</xdr:row>
      <xdr:rowOff>47625</xdr:rowOff>
    </xdr:to>
    <xdr:pic>
      <xdr:nvPicPr>
        <xdr:cNvPr id="4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564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</xdr:row>
      <xdr:rowOff>0</xdr:rowOff>
    </xdr:from>
    <xdr:to>
      <xdr:col>7</xdr:col>
      <xdr:colOff>47625</xdr:colOff>
      <xdr:row>104</xdr:row>
      <xdr:rowOff>47625</xdr:rowOff>
    </xdr:to>
    <xdr:pic>
      <xdr:nvPicPr>
        <xdr:cNvPr id="4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564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47625</xdr:colOff>
      <xdr:row>105</xdr:row>
      <xdr:rowOff>47625</xdr:rowOff>
    </xdr:to>
    <xdr:pic>
      <xdr:nvPicPr>
        <xdr:cNvPr id="4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726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47625</xdr:colOff>
      <xdr:row>105</xdr:row>
      <xdr:rowOff>47625</xdr:rowOff>
    </xdr:to>
    <xdr:pic>
      <xdr:nvPicPr>
        <xdr:cNvPr id="4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726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47625</xdr:colOff>
      <xdr:row>106</xdr:row>
      <xdr:rowOff>47625</xdr:rowOff>
    </xdr:to>
    <xdr:pic>
      <xdr:nvPicPr>
        <xdr:cNvPr id="5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888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47625</xdr:colOff>
      <xdr:row>106</xdr:row>
      <xdr:rowOff>47625</xdr:rowOff>
    </xdr:to>
    <xdr:pic>
      <xdr:nvPicPr>
        <xdr:cNvPr id="5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888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47625</xdr:colOff>
      <xdr:row>107</xdr:row>
      <xdr:rowOff>47625</xdr:rowOff>
    </xdr:to>
    <xdr:pic>
      <xdr:nvPicPr>
        <xdr:cNvPr id="5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050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47625</xdr:colOff>
      <xdr:row>107</xdr:row>
      <xdr:rowOff>47625</xdr:rowOff>
    </xdr:to>
    <xdr:pic>
      <xdr:nvPicPr>
        <xdr:cNvPr id="5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050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5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5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5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5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5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5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47625</xdr:colOff>
      <xdr:row>107</xdr:row>
      <xdr:rowOff>47625</xdr:rowOff>
    </xdr:to>
    <xdr:pic>
      <xdr:nvPicPr>
        <xdr:cNvPr id="6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050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47625</xdr:colOff>
      <xdr:row>107</xdr:row>
      <xdr:rowOff>47625</xdr:rowOff>
    </xdr:to>
    <xdr:pic>
      <xdr:nvPicPr>
        <xdr:cNvPr id="6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050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7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7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7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7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7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7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7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7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47625</xdr:rowOff>
    </xdr:to>
    <xdr:pic>
      <xdr:nvPicPr>
        <xdr:cNvPr id="7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43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47625</xdr:colOff>
      <xdr:row>7</xdr:row>
      <xdr:rowOff>47625</xdr:rowOff>
    </xdr:to>
    <xdr:pic>
      <xdr:nvPicPr>
        <xdr:cNvPr id="7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43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66675</xdr:rowOff>
    </xdr:from>
    <xdr:to>
      <xdr:col>7</xdr:col>
      <xdr:colOff>47625</xdr:colOff>
      <xdr:row>11</xdr:row>
      <xdr:rowOff>114300</xdr:rowOff>
    </xdr:to>
    <xdr:pic>
      <xdr:nvPicPr>
        <xdr:cNvPr id="8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91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19050</xdr:rowOff>
    </xdr:from>
    <xdr:to>
      <xdr:col>7</xdr:col>
      <xdr:colOff>47625</xdr:colOff>
      <xdr:row>33</xdr:row>
      <xdr:rowOff>66675</xdr:rowOff>
    </xdr:to>
    <xdr:pic>
      <xdr:nvPicPr>
        <xdr:cNvPr id="8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57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47625</xdr:colOff>
      <xdr:row>10</xdr:row>
      <xdr:rowOff>47625</xdr:rowOff>
    </xdr:to>
    <xdr:pic>
      <xdr:nvPicPr>
        <xdr:cNvPr id="8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686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47625</xdr:colOff>
      <xdr:row>10</xdr:row>
      <xdr:rowOff>47625</xdr:rowOff>
    </xdr:to>
    <xdr:pic>
      <xdr:nvPicPr>
        <xdr:cNvPr id="8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686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47625</xdr:rowOff>
    </xdr:to>
    <xdr:pic>
      <xdr:nvPicPr>
        <xdr:cNvPr id="8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33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47625</xdr:rowOff>
    </xdr:to>
    <xdr:pic>
      <xdr:nvPicPr>
        <xdr:cNvPr id="8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33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47625</xdr:colOff>
      <xdr:row>9</xdr:row>
      <xdr:rowOff>47625</xdr:rowOff>
    </xdr:to>
    <xdr:pic>
      <xdr:nvPicPr>
        <xdr:cNvPr id="8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95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47625</xdr:colOff>
      <xdr:row>9</xdr:row>
      <xdr:rowOff>47625</xdr:rowOff>
    </xdr:to>
    <xdr:pic>
      <xdr:nvPicPr>
        <xdr:cNvPr id="8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95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8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8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9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9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9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9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9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9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47625</xdr:colOff>
      <xdr:row>27</xdr:row>
      <xdr:rowOff>47625</xdr:rowOff>
    </xdr:to>
    <xdr:pic>
      <xdr:nvPicPr>
        <xdr:cNvPr id="9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4673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47625</xdr:colOff>
      <xdr:row>27</xdr:row>
      <xdr:rowOff>47625</xdr:rowOff>
    </xdr:to>
    <xdr:pic>
      <xdr:nvPicPr>
        <xdr:cNvPr id="9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4673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47625</xdr:colOff>
      <xdr:row>32</xdr:row>
      <xdr:rowOff>47625</xdr:rowOff>
    </xdr:to>
    <xdr:pic>
      <xdr:nvPicPr>
        <xdr:cNvPr id="9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47625</xdr:colOff>
      <xdr:row>32</xdr:row>
      <xdr:rowOff>47625</xdr:rowOff>
    </xdr:to>
    <xdr:pic>
      <xdr:nvPicPr>
        <xdr:cNvPr id="9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47625</xdr:colOff>
      <xdr:row>33</xdr:row>
      <xdr:rowOff>47625</xdr:rowOff>
    </xdr:to>
    <xdr:pic>
      <xdr:nvPicPr>
        <xdr:cNvPr id="10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553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47625</xdr:colOff>
      <xdr:row>33</xdr:row>
      <xdr:rowOff>47625</xdr:rowOff>
    </xdr:to>
    <xdr:pic>
      <xdr:nvPicPr>
        <xdr:cNvPr id="10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553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47625</xdr:colOff>
      <xdr:row>67</xdr:row>
      <xdr:rowOff>47625</xdr:rowOff>
    </xdr:to>
    <xdr:pic>
      <xdr:nvPicPr>
        <xdr:cNvPr id="10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28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47625</xdr:colOff>
      <xdr:row>67</xdr:row>
      <xdr:rowOff>47625</xdr:rowOff>
    </xdr:to>
    <xdr:pic>
      <xdr:nvPicPr>
        <xdr:cNvPr id="10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28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47625</xdr:colOff>
      <xdr:row>87</xdr:row>
      <xdr:rowOff>47625</xdr:rowOff>
    </xdr:to>
    <xdr:pic>
      <xdr:nvPicPr>
        <xdr:cNvPr id="10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81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47625</xdr:colOff>
      <xdr:row>87</xdr:row>
      <xdr:rowOff>47625</xdr:rowOff>
    </xdr:to>
    <xdr:pic>
      <xdr:nvPicPr>
        <xdr:cNvPr id="10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81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47625</xdr:colOff>
      <xdr:row>88</xdr:row>
      <xdr:rowOff>47625</xdr:rowOff>
    </xdr:to>
    <xdr:pic>
      <xdr:nvPicPr>
        <xdr:cNvPr id="10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973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47625</xdr:colOff>
      <xdr:row>88</xdr:row>
      <xdr:rowOff>47625</xdr:rowOff>
    </xdr:to>
    <xdr:pic>
      <xdr:nvPicPr>
        <xdr:cNvPr id="10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973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47625</xdr:colOff>
      <xdr:row>90</xdr:row>
      <xdr:rowOff>47625</xdr:rowOff>
    </xdr:to>
    <xdr:pic>
      <xdr:nvPicPr>
        <xdr:cNvPr id="10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297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47625</xdr:colOff>
      <xdr:row>90</xdr:row>
      <xdr:rowOff>47625</xdr:rowOff>
    </xdr:to>
    <xdr:pic>
      <xdr:nvPicPr>
        <xdr:cNvPr id="10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297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47625</xdr:colOff>
      <xdr:row>68</xdr:row>
      <xdr:rowOff>47625</xdr:rowOff>
    </xdr:to>
    <xdr:pic>
      <xdr:nvPicPr>
        <xdr:cNvPr id="11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449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47625</xdr:colOff>
      <xdr:row>68</xdr:row>
      <xdr:rowOff>47625</xdr:rowOff>
    </xdr:to>
    <xdr:pic>
      <xdr:nvPicPr>
        <xdr:cNvPr id="11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449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47625</xdr:colOff>
      <xdr:row>93</xdr:row>
      <xdr:rowOff>47625</xdr:rowOff>
    </xdr:to>
    <xdr:pic>
      <xdr:nvPicPr>
        <xdr:cNvPr id="11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783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47625</xdr:colOff>
      <xdr:row>93</xdr:row>
      <xdr:rowOff>47625</xdr:rowOff>
    </xdr:to>
    <xdr:pic>
      <xdr:nvPicPr>
        <xdr:cNvPr id="11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783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11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11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11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11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11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11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12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12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12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12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2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2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47625</xdr:colOff>
      <xdr:row>28</xdr:row>
      <xdr:rowOff>47625</xdr:rowOff>
    </xdr:to>
    <xdr:pic>
      <xdr:nvPicPr>
        <xdr:cNvPr id="12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629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47625</xdr:colOff>
      <xdr:row>28</xdr:row>
      <xdr:rowOff>47625</xdr:rowOff>
    </xdr:to>
    <xdr:pic>
      <xdr:nvPicPr>
        <xdr:cNvPr id="12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629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47625</xdr:colOff>
      <xdr:row>29</xdr:row>
      <xdr:rowOff>47625</xdr:rowOff>
    </xdr:to>
    <xdr:pic>
      <xdr:nvPicPr>
        <xdr:cNvPr id="12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8197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47625</xdr:colOff>
      <xdr:row>29</xdr:row>
      <xdr:rowOff>47625</xdr:rowOff>
    </xdr:to>
    <xdr:pic>
      <xdr:nvPicPr>
        <xdr:cNvPr id="12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8197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3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3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3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3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3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3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3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3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47625</xdr:colOff>
      <xdr:row>30</xdr:row>
      <xdr:rowOff>47625</xdr:rowOff>
    </xdr:to>
    <xdr:pic>
      <xdr:nvPicPr>
        <xdr:cNvPr id="13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010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47625</xdr:colOff>
      <xdr:row>30</xdr:row>
      <xdr:rowOff>47625</xdr:rowOff>
    </xdr:to>
    <xdr:pic>
      <xdr:nvPicPr>
        <xdr:cNvPr id="13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010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47625</xdr:colOff>
      <xdr:row>31</xdr:row>
      <xdr:rowOff>47625</xdr:rowOff>
    </xdr:to>
    <xdr:pic>
      <xdr:nvPicPr>
        <xdr:cNvPr id="14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2007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47625</xdr:colOff>
      <xdr:row>31</xdr:row>
      <xdr:rowOff>47625</xdr:rowOff>
    </xdr:to>
    <xdr:pic>
      <xdr:nvPicPr>
        <xdr:cNvPr id="14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2007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4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4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4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4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47625</xdr:colOff>
      <xdr:row>60</xdr:row>
      <xdr:rowOff>47625</xdr:rowOff>
    </xdr:to>
    <xdr:pic>
      <xdr:nvPicPr>
        <xdr:cNvPr id="14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125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47625</xdr:colOff>
      <xdr:row>60</xdr:row>
      <xdr:rowOff>47625</xdr:rowOff>
    </xdr:to>
    <xdr:pic>
      <xdr:nvPicPr>
        <xdr:cNvPr id="14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125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14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14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15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15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15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15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15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15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15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15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5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5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6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6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6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6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6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6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6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6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6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6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47625</xdr:colOff>
      <xdr:row>35</xdr:row>
      <xdr:rowOff>47625</xdr:rowOff>
    </xdr:to>
    <xdr:pic>
      <xdr:nvPicPr>
        <xdr:cNvPr id="17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877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47625</xdr:colOff>
      <xdr:row>35</xdr:row>
      <xdr:rowOff>47625</xdr:rowOff>
    </xdr:to>
    <xdr:pic>
      <xdr:nvPicPr>
        <xdr:cNvPr id="17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877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47625</xdr:colOff>
      <xdr:row>36</xdr:row>
      <xdr:rowOff>47625</xdr:rowOff>
    </xdr:to>
    <xdr:pic>
      <xdr:nvPicPr>
        <xdr:cNvPr id="17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067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47625</xdr:colOff>
      <xdr:row>36</xdr:row>
      <xdr:rowOff>47625</xdr:rowOff>
    </xdr:to>
    <xdr:pic>
      <xdr:nvPicPr>
        <xdr:cNvPr id="17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067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47625</xdr:colOff>
      <xdr:row>37</xdr:row>
      <xdr:rowOff>47625</xdr:rowOff>
    </xdr:to>
    <xdr:pic>
      <xdr:nvPicPr>
        <xdr:cNvPr id="17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258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47625</xdr:colOff>
      <xdr:row>37</xdr:row>
      <xdr:rowOff>47625</xdr:rowOff>
    </xdr:to>
    <xdr:pic>
      <xdr:nvPicPr>
        <xdr:cNvPr id="17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258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47625</xdr:colOff>
      <xdr:row>38</xdr:row>
      <xdr:rowOff>47625</xdr:rowOff>
    </xdr:to>
    <xdr:pic>
      <xdr:nvPicPr>
        <xdr:cNvPr id="17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448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47625</xdr:colOff>
      <xdr:row>38</xdr:row>
      <xdr:rowOff>47625</xdr:rowOff>
    </xdr:to>
    <xdr:pic>
      <xdr:nvPicPr>
        <xdr:cNvPr id="17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448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47625</xdr:colOff>
      <xdr:row>38</xdr:row>
      <xdr:rowOff>47625</xdr:rowOff>
    </xdr:to>
    <xdr:pic>
      <xdr:nvPicPr>
        <xdr:cNvPr id="17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448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47625</xdr:colOff>
      <xdr:row>38</xdr:row>
      <xdr:rowOff>47625</xdr:rowOff>
    </xdr:to>
    <xdr:pic>
      <xdr:nvPicPr>
        <xdr:cNvPr id="17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448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47625</xdr:colOff>
      <xdr:row>38</xdr:row>
      <xdr:rowOff>47625</xdr:rowOff>
    </xdr:to>
    <xdr:pic>
      <xdr:nvPicPr>
        <xdr:cNvPr id="18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448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47625</xdr:colOff>
      <xdr:row>38</xdr:row>
      <xdr:rowOff>47625</xdr:rowOff>
    </xdr:to>
    <xdr:pic>
      <xdr:nvPicPr>
        <xdr:cNvPr id="18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448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47625</xdr:colOff>
      <xdr:row>39</xdr:row>
      <xdr:rowOff>47625</xdr:rowOff>
    </xdr:to>
    <xdr:pic>
      <xdr:nvPicPr>
        <xdr:cNvPr id="18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639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47625</xdr:colOff>
      <xdr:row>39</xdr:row>
      <xdr:rowOff>47625</xdr:rowOff>
    </xdr:to>
    <xdr:pic>
      <xdr:nvPicPr>
        <xdr:cNvPr id="18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639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8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8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47625</xdr:colOff>
      <xdr:row>32</xdr:row>
      <xdr:rowOff>47625</xdr:rowOff>
    </xdr:to>
    <xdr:pic>
      <xdr:nvPicPr>
        <xdr:cNvPr id="18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47625</xdr:colOff>
      <xdr:row>32</xdr:row>
      <xdr:rowOff>47625</xdr:rowOff>
    </xdr:to>
    <xdr:pic>
      <xdr:nvPicPr>
        <xdr:cNvPr id="18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8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8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9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9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9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19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47625</xdr:colOff>
      <xdr:row>34</xdr:row>
      <xdr:rowOff>47625</xdr:rowOff>
    </xdr:to>
    <xdr:pic>
      <xdr:nvPicPr>
        <xdr:cNvPr id="19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715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47625</xdr:colOff>
      <xdr:row>34</xdr:row>
      <xdr:rowOff>47625</xdr:rowOff>
    </xdr:to>
    <xdr:pic>
      <xdr:nvPicPr>
        <xdr:cNvPr id="19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715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47625</xdr:colOff>
      <xdr:row>32</xdr:row>
      <xdr:rowOff>47625</xdr:rowOff>
    </xdr:to>
    <xdr:pic>
      <xdr:nvPicPr>
        <xdr:cNvPr id="19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47625</xdr:colOff>
      <xdr:row>32</xdr:row>
      <xdr:rowOff>47625</xdr:rowOff>
    </xdr:to>
    <xdr:pic>
      <xdr:nvPicPr>
        <xdr:cNvPr id="19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47625</xdr:colOff>
      <xdr:row>33</xdr:row>
      <xdr:rowOff>47625</xdr:rowOff>
    </xdr:to>
    <xdr:pic>
      <xdr:nvPicPr>
        <xdr:cNvPr id="19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553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47625</xdr:colOff>
      <xdr:row>33</xdr:row>
      <xdr:rowOff>47625</xdr:rowOff>
    </xdr:to>
    <xdr:pic>
      <xdr:nvPicPr>
        <xdr:cNvPr id="19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553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0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0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47625</xdr:colOff>
      <xdr:row>41</xdr:row>
      <xdr:rowOff>47625</xdr:rowOff>
    </xdr:to>
    <xdr:pic>
      <xdr:nvPicPr>
        <xdr:cNvPr id="20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991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47625</xdr:colOff>
      <xdr:row>41</xdr:row>
      <xdr:rowOff>47625</xdr:rowOff>
    </xdr:to>
    <xdr:pic>
      <xdr:nvPicPr>
        <xdr:cNvPr id="20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991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47625</xdr:colOff>
      <xdr:row>44</xdr:row>
      <xdr:rowOff>47625</xdr:rowOff>
    </xdr:to>
    <xdr:pic>
      <xdr:nvPicPr>
        <xdr:cNvPr id="20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47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47625</xdr:colOff>
      <xdr:row>44</xdr:row>
      <xdr:rowOff>47625</xdr:rowOff>
    </xdr:to>
    <xdr:pic>
      <xdr:nvPicPr>
        <xdr:cNvPr id="20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47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47625</xdr:colOff>
      <xdr:row>45</xdr:row>
      <xdr:rowOff>47625</xdr:rowOff>
    </xdr:to>
    <xdr:pic>
      <xdr:nvPicPr>
        <xdr:cNvPr id="20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639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47625</xdr:colOff>
      <xdr:row>45</xdr:row>
      <xdr:rowOff>47625</xdr:rowOff>
    </xdr:to>
    <xdr:pic>
      <xdr:nvPicPr>
        <xdr:cNvPr id="20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639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47625</xdr:colOff>
      <xdr:row>46</xdr:row>
      <xdr:rowOff>47625</xdr:rowOff>
    </xdr:to>
    <xdr:pic>
      <xdr:nvPicPr>
        <xdr:cNvPr id="20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80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47625</xdr:colOff>
      <xdr:row>46</xdr:row>
      <xdr:rowOff>47625</xdr:rowOff>
    </xdr:to>
    <xdr:pic>
      <xdr:nvPicPr>
        <xdr:cNvPr id="20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80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1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1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47625</xdr:colOff>
      <xdr:row>51</xdr:row>
      <xdr:rowOff>47625</xdr:rowOff>
    </xdr:to>
    <xdr:pic>
      <xdr:nvPicPr>
        <xdr:cNvPr id="21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667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47625</xdr:colOff>
      <xdr:row>51</xdr:row>
      <xdr:rowOff>47625</xdr:rowOff>
    </xdr:to>
    <xdr:pic>
      <xdr:nvPicPr>
        <xdr:cNvPr id="21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667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47625</xdr:colOff>
      <xdr:row>52</xdr:row>
      <xdr:rowOff>47625</xdr:rowOff>
    </xdr:to>
    <xdr:pic>
      <xdr:nvPicPr>
        <xdr:cNvPr id="21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829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47625</xdr:colOff>
      <xdr:row>52</xdr:row>
      <xdr:rowOff>47625</xdr:rowOff>
    </xdr:to>
    <xdr:pic>
      <xdr:nvPicPr>
        <xdr:cNvPr id="21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829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47625</xdr:colOff>
      <xdr:row>53</xdr:row>
      <xdr:rowOff>47625</xdr:rowOff>
    </xdr:to>
    <xdr:pic>
      <xdr:nvPicPr>
        <xdr:cNvPr id="21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991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47625</xdr:colOff>
      <xdr:row>53</xdr:row>
      <xdr:rowOff>47625</xdr:rowOff>
    </xdr:to>
    <xdr:pic>
      <xdr:nvPicPr>
        <xdr:cNvPr id="21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991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47625</xdr:colOff>
      <xdr:row>54</xdr:row>
      <xdr:rowOff>47625</xdr:rowOff>
    </xdr:to>
    <xdr:pic>
      <xdr:nvPicPr>
        <xdr:cNvPr id="21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153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47625</xdr:colOff>
      <xdr:row>54</xdr:row>
      <xdr:rowOff>47625</xdr:rowOff>
    </xdr:to>
    <xdr:pic>
      <xdr:nvPicPr>
        <xdr:cNvPr id="21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153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47625</xdr:colOff>
      <xdr:row>55</xdr:row>
      <xdr:rowOff>47625</xdr:rowOff>
    </xdr:to>
    <xdr:pic>
      <xdr:nvPicPr>
        <xdr:cNvPr id="22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315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47625</xdr:colOff>
      <xdr:row>55</xdr:row>
      <xdr:rowOff>47625</xdr:rowOff>
    </xdr:to>
    <xdr:pic>
      <xdr:nvPicPr>
        <xdr:cNvPr id="22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315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47625</xdr:colOff>
      <xdr:row>56</xdr:row>
      <xdr:rowOff>47625</xdr:rowOff>
    </xdr:to>
    <xdr:pic>
      <xdr:nvPicPr>
        <xdr:cNvPr id="22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477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47625</xdr:colOff>
      <xdr:row>56</xdr:row>
      <xdr:rowOff>47625</xdr:rowOff>
    </xdr:to>
    <xdr:pic>
      <xdr:nvPicPr>
        <xdr:cNvPr id="22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477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2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2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47625</xdr:colOff>
      <xdr:row>48</xdr:row>
      <xdr:rowOff>47625</xdr:rowOff>
    </xdr:to>
    <xdr:pic>
      <xdr:nvPicPr>
        <xdr:cNvPr id="22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1249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47625</xdr:colOff>
      <xdr:row>48</xdr:row>
      <xdr:rowOff>47625</xdr:rowOff>
    </xdr:to>
    <xdr:pic>
      <xdr:nvPicPr>
        <xdr:cNvPr id="22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1249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47625</xdr:colOff>
      <xdr:row>49</xdr:row>
      <xdr:rowOff>47625</xdr:rowOff>
    </xdr:to>
    <xdr:pic>
      <xdr:nvPicPr>
        <xdr:cNvPr id="22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286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47625</xdr:colOff>
      <xdr:row>49</xdr:row>
      <xdr:rowOff>47625</xdr:rowOff>
    </xdr:to>
    <xdr:pic>
      <xdr:nvPicPr>
        <xdr:cNvPr id="22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286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47625</xdr:colOff>
      <xdr:row>50</xdr:row>
      <xdr:rowOff>47625</xdr:rowOff>
    </xdr:to>
    <xdr:pic>
      <xdr:nvPicPr>
        <xdr:cNvPr id="23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47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47625</xdr:colOff>
      <xdr:row>50</xdr:row>
      <xdr:rowOff>47625</xdr:rowOff>
    </xdr:to>
    <xdr:pic>
      <xdr:nvPicPr>
        <xdr:cNvPr id="23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47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47625</xdr:colOff>
      <xdr:row>47</xdr:row>
      <xdr:rowOff>47625</xdr:rowOff>
    </xdr:to>
    <xdr:pic>
      <xdr:nvPicPr>
        <xdr:cNvPr id="23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963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47625</xdr:colOff>
      <xdr:row>47</xdr:row>
      <xdr:rowOff>47625</xdr:rowOff>
    </xdr:to>
    <xdr:pic>
      <xdr:nvPicPr>
        <xdr:cNvPr id="23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963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3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3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47625</xdr:colOff>
      <xdr:row>57</xdr:row>
      <xdr:rowOff>47625</xdr:rowOff>
    </xdr:to>
    <xdr:pic>
      <xdr:nvPicPr>
        <xdr:cNvPr id="23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639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47625</xdr:colOff>
      <xdr:row>57</xdr:row>
      <xdr:rowOff>47625</xdr:rowOff>
    </xdr:to>
    <xdr:pic>
      <xdr:nvPicPr>
        <xdr:cNvPr id="23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639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47625</xdr:colOff>
      <xdr:row>59</xdr:row>
      <xdr:rowOff>47625</xdr:rowOff>
    </xdr:to>
    <xdr:pic>
      <xdr:nvPicPr>
        <xdr:cNvPr id="23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47625</xdr:colOff>
      <xdr:row>59</xdr:row>
      <xdr:rowOff>47625</xdr:rowOff>
    </xdr:to>
    <xdr:pic>
      <xdr:nvPicPr>
        <xdr:cNvPr id="23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4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4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4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4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47625</xdr:colOff>
      <xdr:row>86</xdr:row>
      <xdr:rowOff>47625</xdr:rowOff>
    </xdr:to>
    <xdr:pic>
      <xdr:nvPicPr>
        <xdr:cNvPr id="24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621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47625</xdr:colOff>
      <xdr:row>86</xdr:row>
      <xdr:rowOff>47625</xdr:rowOff>
    </xdr:to>
    <xdr:pic>
      <xdr:nvPicPr>
        <xdr:cNvPr id="24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621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47625</xdr:colOff>
      <xdr:row>87</xdr:row>
      <xdr:rowOff>47625</xdr:rowOff>
    </xdr:to>
    <xdr:pic>
      <xdr:nvPicPr>
        <xdr:cNvPr id="24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81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47625</xdr:colOff>
      <xdr:row>87</xdr:row>
      <xdr:rowOff>47625</xdr:rowOff>
    </xdr:to>
    <xdr:pic>
      <xdr:nvPicPr>
        <xdr:cNvPr id="24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81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47625</xdr:colOff>
      <xdr:row>87</xdr:row>
      <xdr:rowOff>47625</xdr:rowOff>
    </xdr:to>
    <xdr:pic>
      <xdr:nvPicPr>
        <xdr:cNvPr id="24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81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47625</xdr:colOff>
      <xdr:row>87</xdr:row>
      <xdr:rowOff>47625</xdr:rowOff>
    </xdr:to>
    <xdr:pic>
      <xdr:nvPicPr>
        <xdr:cNvPr id="24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81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5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5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25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25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47625</xdr:colOff>
      <xdr:row>96</xdr:row>
      <xdr:rowOff>47625</xdr:rowOff>
    </xdr:to>
    <xdr:pic>
      <xdr:nvPicPr>
        <xdr:cNvPr id="25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268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47625</xdr:colOff>
      <xdr:row>96</xdr:row>
      <xdr:rowOff>47625</xdr:rowOff>
    </xdr:to>
    <xdr:pic>
      <xdr:nvPicPr>
        <xdr:cNvPr id="25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268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47625</xdr:colOff>
      <xdr:row>62</xdr:row>
      <xdr:rowOff>47625</xdr:rowOff>
    </xdr:to>
    <xdr:pic>
      <xdr:nvPicPr>
        <xdr:cNvPr id="25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477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47625</xdr:colOff>
      <xdr:row>62</xdr:row>
      <xdr:rowOff>47625</xdr:rowOff>
    </xdr:to>
    <xdr:pic>
      <xdr:nvPicPr>
        <xdr:cNvPr id="25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477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47625</xdr:colOff>
      <xdr:row>63</xdr:row>
      <xdr:rowOff>47625</xdr:rowOff>
    </xdr:to>
    <xdr:pic>
      <xdr:nvPicPr>
        <xdr:cNvPr id="25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639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47625</xdr:colOff>
      <xdr:row>63</xdr:row>
      <xdr:rowOff>47625</xdr:rowOff>
    </xdr:to>
    <xdr:pic>
      <xdr:nvPicPr>
        <xdr:cNvPr id="25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639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47625</xdr:colOff>
      <xdr:row>64</xdr:row>
      <xdr:rowOff>47625</xdr:rowOff>
    </xdr:to>
    <xdr:pic>
      <xdr:nvPicPr>
        <xdr:cNvPr id="26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801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47625</xdr:colOff>
      <xdr:row>64</xdr:row>
      <xdr:rowOff>47625</xdr:rowOff>
    </xdr:to>
    <xdr:pic>
      <xdr:nvPicPr>
        <xdr:cNvPr id="26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801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47625</xdr:colOff>
      <xdr:row>66</xdr:row>
      <xdr:rowOff>47625</xdr:rowOff>
    </xdr:to>
    <xdr:pic>
      <xdr:nvPicPr>
        <xdr:cNvPr id="26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12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47625</xdr:colOff>
      <xdr:row>66</xdr:row>
      <xdr:rowOff>47625</xdr:rowOff>
    </xdr:to>
    <xdr:pic>
      <xdr:nvPicPr>
        <xdr:cNvPr id="26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12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47625</xdr:colOff>
      <xdr:row>67</xdr:row>
      <xdr:rowOff>47625</xdr:rowOff>
    </xdr:to>
    <xdr:pic>
      <xdr:nvPicPr>
        <xdr:cNvPr id="26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28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47625</xdr:colOff>
      <xdr:row>67</xdr:row>
      <xdr:rowOff>47625</xdr:rowOff>
    </xdr:to>
    <xdr:pic>
      <xdr:nvPicPr>
        <xdr:cNvPr id="26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28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47625</xdr:colOff>
      <xdr:row>126</xdr:row>
      <xdr:rowOff>47625</xdr:rowOff>
    </xdr:to>
    <xdr:pic>
      <xdr:nvPicPr>
        <xdr:cNvPr id="26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34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47625</xdr:colOff>
      <xdr:row>126</xdr:row>
      <xdr:rowOff>47625</xdr:rowOff>
    </xdr:to>
    <xdr:pic>
      <xdr:nvPicPr>
        <xdr:cNvPr id="26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34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47625</xdr:colOff>
      <xdr:row>23</xdr:row>
      <xdr:rowOff>47625</xdr:rowOff>
    </xdr:to>
    <xdr:pic>
      <xdr:nvPicPr>
        <xdr:cNvPr id="26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791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47625</xdr:colOff>
      <xdr:row>23</xdr:row>
      <xdr:rowOff>47625</xdr:rowOff>
    </xdr:to>
    <xdr:pic>
      <xdr:nvPicPr>
        <xdr:cNvPr id="26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791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47625</xdr:colOff>
      <xdr:row>141</xdr:row>
      <xdr:rowOff>47625</xdr:rowOff>
    </xdr:to>
    <xdr:pic>
      <xdr:nvPicPr>
        <xdr:cNvPr id="27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936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47625</xdr:colOff>
      <xdr:row>141</xdr:row>
      <xdr:rowOff>47625</xdr:rowOff>
    </xdr:to>
    <xdr:pic>
      <xdr:nvPicPr>
        <xdr:cNvPr id="27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936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7</xdr:col>
      <xdr:colOff>47625</xdr:colOff>
      <xdr:row>137</xdr:row>
      <xdr:rowOff>47625</xdr:rowOff>
    </xdr:to>
    <xdr:pic>
      <xdr:nvPicPr>
        <xdr:cNvPr id="27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288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7</xdr:col>
      <xdr:colOff>47625</xdr:colOff>
      <xdr:row>137</xdr:row>
      <xdr:rowOff>47625</xdr:rowOff>
    </xdr:to>
    <xdr:pic>
      <xdr:nvPicPr>
        <xdr:cNvPr id="27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288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7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7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7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27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47625</xdr:colOff>
      <xdr:row>22</xdr:row>
      <xdr:rowOff>47625</xdr:rowOff>
    </xdr:to>
    <xdr:pic>
      <xdr:nvPicPr>
        <xdr:cNvPr id="27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629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47625</xdr:colOff>
      <xdr:row>22</xdr:row>
      <xdr:rowOff>47625</xdr:rowOff>
    </xdr:to>
    <xdr:pic>
      <xdr:nvPicPr>
        <xdr:cNvPr id="27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629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47625</xdr:colOff>
      <xdr:row>22</xdr:row>
      <xdr:rowOff>47625</xdr:rowOff>
    </xdr:to>
    <xdr:pic>
      <xdr:nvPicPr>
        <xdr:cNvPr id="28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629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47625</xdr:colOff>
      <xdr:row>22</xdr:row>
      <xdr:rowOff>47625</xdr:rowOff>
    </xdr:to>
    <xdr:pic>
      <xdr:nvPicPr>
        <xdr:cNvPr id="28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629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47625</xdr:colOff>
      <xdr:row>79</xdr:row>
      <xdr:rowOff>47625</xdr:rowOff>
    </xdr:to>
    <xdr:pic>
      <xdr:nvPicPr>
        <xdr:cNvPr id="28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401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47625</xdr:colOff>
      <xdr:row>79</xdr:row>
      <xdr:rowOff>47625</xdr:rowOff>
    </xdr:to>
    <xdr:pic>
      <xdr:nvPicPr>
        <xdr:cNvPr id="28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401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47625</xdr:colOff>
      <xdr:row>77</xdr:row>
      <xdr:rowOff>47625</xdr:rowOff>
    </xdr:to>
    <xdr:pic>
      <xdr:nvPicPr>
        <xdr:cNvPr id="28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049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47625</xdr:colOff>
      <xdr:row>77</xdr:row>
      <xdr:rowOff>47625</xdr:rowOff>
    </xdr:to>
    <xdr:pic>
      <xdr:nvPicPr>
        <xdr:cNvPr id="28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049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47625</xdr:colOff>
      <xdr:row>73</xdr:row>
      <xdr:rowOff>47625</xdr:rowOff>
    </xdr:to>
    <xdr:pic>
      <xdr:nvPicPr>
        <xdr:cNvPr id="28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344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47625</xdr:colOff>
      <xdr:row>73</xdr:row>
      <xdr:rowOff>47625</xdr:rowOff>
    </xdr:to>
    <xdr:pic>
      <xdr:nvPicPr>
        <xdr:cNvPr id="28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344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47625</xdr:colOff>
      <xdr:row>69</xdr:row>
      <xdr:rowOff>47625</xdr:rowOff>
    </xdr:to>
    <xdr:pic>
      <xdr:nvPicPr>
        <xdr:cNvPr id="28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639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47625</xdr:colOff>
      <xdr:row>69</xdr:row>
      <xdr:rowOff>47625</xdr:rowOff>
    </xdr:to>
    <xdr:pic>
      <xdr:nvPicPr>
        <xdr:cNvPr id="28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639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47625</xdr:colOff>
      <xdr:row>71</xdr:row>
      <xdr:rowOff>47625</xdr:rowOff>
    </xdr:to>
    <xdr:pic>
      <xdr:nvPicPr>
        <xdr:cNvPr id="29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992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47625</xdr:colOff>
      <xdr:row>71</xdr:row>
      <xdr:rowOff>47625</xdr:rowOff>
    </xdr:to>
    <xdr:pic>
      <xdr:nvPicPr>
        <xdr:cNvPr id="29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992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47625</xdr:colOff>
      <xdr:row>75</xdr:row>
      <xdr:rowOff>47625</xdr:rowOff>
    </xdr:to>
    <xdr:pic>
      <xdr:nvPicPr>
        <xdr:cNvPr id="29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6969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47625</xdr:colOff>
      <xdr:row>75</xdr:row>
      <xdr:rowOff>47625</xdr:rowOff>
    </xdr:to>
    <xdr:pic>
      <xdr:nvPicPr>
        <xdr:cNvPr id="29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6969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47625</xdr:colOff>
      <xdr:row>83</xdr:row>
      <xdr:rowOff>47625</xdr:rowOff>
    </xdr:to>
    <xdr:pic>
      <xdr:nvPicPr>
        <xdr:cNvPr id="29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106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47625</xdr:colOff>
      <xdr:row>83</xdr:row>
      <xdr:rowOff>47625</xdr:rowOff>
    </xdr:to>
    <xdr:pic>
      <xdr:nvPicPr>
        <xdr:cNvPr id="29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106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47625</xdr:rowOff>
    </xdr:to>
    <xdr:pic>
      <xdr:nvPicPr>
        <xdr:cNvPr id="29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754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47625</xdr:rowOff>
    </xdr:to>
    <xdr:pic>
      <xdr:nvPicPr>
        <xdr:cNvPr id="29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754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47625</xdr:colOff>
      <xdr:row>39</xdr:row>
      <xdr:rowOff>47625</xdr:rowOff>
    </xdr:to>
    <xdr:pic>
      <xdr:nvPicPr>
        <xdr:cNvPr id="29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639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47625</xdr:colOff>
      <xdr:row>39</xdr:row>
      <xdr:rowOff>47625</xdr:rowOff>
    </xdr:to>
    <xdr:pic>
      <xdr:nvPicPr>
        <xdr:cNvPr id="29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639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47625</xdr:colOff>
      <xdr:row>40</xdr:row>
      <xdr:rowOff>47625</xdr:rowOff>
    </xdr:to>
    <xdr:pic>
      <xdr:nvPicPr>
        <xdr:cNvPr id="30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829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47625</xdr:colOff>
      <xdr:row>40</xdr:row>
      <xdr:rowOff>47625</xdr:rowOff>
    </xdr:to>
    <xdr:pic>
      <xdr:nvPicPr>
        <xdr:cNvPr id="30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829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47625</xdr:colOff>
      <xdr:row>93</xdr:row>
      <xdr:rowOff>47625</xdr:rowOff>
    </xdr:to>
    <xdr:pic>
      <xdr:nvPicPr>
        <xdr:cNvPr id="30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783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47625</xdr:colOff>
      <xdr:row>93</xdr:row>
      <xdr:rowOff>47625</xdr:rowOff>
    </xdr:to>
    <xdr:pic>
      <xdr:nvPicPr>
        <xdr:cNvPr id="30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783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47625</xdr:colOff>
      <xdr:row>92</xdr:row>
      <xdr:rowOff>47625</xdr:rowOff>
    </xdr:to>
    <xdr:pic>
      <xdr:nvPicPr>
        <xdr:cNvPr id="30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621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47625</xdr:colOff>
      <xdr:row>92</xdr:row>
      <xdr:rowOff>47625</xdr:rowOff>
    </xdr:to>
    <xdr:pic>
      <xdr:nvPicPr>
        <xdr:cNvPr id="30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621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47625</xdr:colOff>
      <xdr:row>128</xdr:row>
      <xdr:rowOff>47625</xdr:rowOff>
    </xdr:to>
    <xdr:pic>
      <xdr:nvPicPr>
        <xdr:cNvPr id="30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669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47625</xdr:colOff>
      <xdr:row>128</xdr:row>
      <xdr:rowOff>47625</xdr:rowOff>
    </xdr:to>
    <xdr:pic>
      <xdr:nvPicPr>
        <xdr:cNvPr id="30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669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47625</xdr:colOff>
      <xdr:row>43</xdr:row>
      <xdr:rowOff>47625</xdr:rowOff>
    </xdr:to>
    <xdr:pic>
      <xdr:nvPicPr>
        <xdr:cNvPr id="30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31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47625</xdr:colOff>
      <xdr:row>43</xdr:row>
      <xdr:rowOff>47625</xdr:rowOff>
    </xdr:to>
    <xdr:pic>
      <xdr:nvPicPr>
        <xdr:cNvPr id="30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31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47625</xdr:colOff>
      <xdr:row>85</xdr:row>
      <xdr:rowOff>47625</xdr:rowOff>
    </xdr:to>
    <xdr:pic>
      <xdr:nvPicPr>
        <xdr:cNvPr id="31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430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47625</xdr:colOff>
      <xdr:row>85</xdr:row>
      <xdr:rowOff>47625</xdr:rowOff>
    </xdr:to>
    <xdr:pic>
      <xdr:nvPicPr>
        <xdr:cNvPr id="31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430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47625</xdr:colOff>
      <xdr:row>86</xdr:row>
      <xdr:rowOff>47625</xdr:rowOff>
    </xdr:to>
    <xdr:pic>
      <xdr:nvPicPr>
        <xdr:cNvPr id="31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621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47625</xdr:colOff>
      <xdr:row>86</xdr:row>
      <xdr:rowOff>47625</xdr:rowOff>
    </xdr:to>
    <xdr:pic>
      <xdr:nvPicPr>
        <xdr:cNvPr id="31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621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47625</xdr:colOff>
      <xdr:row>88</xdr:row>
      <xdr:rowOff>47625</xdr:rowOff>
    </xdr:to>
    <xdr:pic>
      <xdr:nvPicPr>
        <xdr:cNvPr id="31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973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47625</xdr:colOff>
      <xdr:row>88</xdr:row>
      <xdr:rowOff>47625</xdr:rowOff>
    </xdr:to>
    <xdr:pic>
      <xdr:nvPicPr>
        <xdr:cNvPr id="31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973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47625</xdr:colOff>
      <xdr:row>65</xdr:row>
      <xdr:rowOff>47625</xdr:rowOff>
    </xdr:to>
    <xdr:pic>
      <xdr:nvPicPr>
        <xdr:cNvPr id="31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963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47625</xdr:colOff>
      <xdr:row>65</xdr:row>
      <xdr:rowOff>47625</xdr:rowOff>
    </xdr:to>
    <xdr:pic>
      <xdr:nvPicPr>
        <xdr:cNvPr id="31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963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47625</xdr:colOff>
      <xdr:row>65</xdr:row>
      <xdr:rowOff>47625</xdr:rowOff>
    </xdr:to>
    <xdr:pic>
      <xdr:nvPicPr>
        <xdr:cNvPr id="31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963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47625</xdr:colOff>
      <xdr:row>65</xdr:row>
      <xdr:rowOff>47625</xdr:rowOff>
    </xdr:to>
    <xdr:pic>
      <xdr:nvPicPr>
        <xdr:cNvPr id="31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963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47625</xdr:colOff>
      <xdr:row>127</xdr:row>
      <xdr:rowOff>47625</xdr:rowOff>
    </xdr:to>
    <xdr:pic>
      <xdr:nvPicPr>
        <xdr:cNvPr id="32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507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47625</xdr:colOff>
      <xdr:row>127</xdr:row>
      <xdr:rowOff>47625</xdr:rowOff>
    </xdr:to>
    <xdr:pic>
      <xdr:nvPicPr>
        <xdr:cNvPr id="32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507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47625</xdr:colOff>
      <xdr:row>138</xdr:row>
      <xdr:rowOff>47625</xdr:rowOff>
    </xdr:to>
    <xdr:pic>
      <xdr:nvPicPr>
        <xdr:cNvPr id="32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450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47625</xdr:colOff>
      <xdr:row>138</xdr:row>
      <xdr:rowOff>47625</xdr:rowOff>
    </xdr:to>
    <xdr:pic>
      <xdr:nvPicPr>
        <xdr:cNvPr id="32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450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7</xdr:col>
      <xdr:colOff>47625</xdr:colOff>
      <xdr:row>139</xdr:row>
      <xdr:rowOff>47625</xdr:rowOff>
    </xdr:to>
    <xdr:pic>
      <xdr:nvPicPr>
        <xdr:cNvPr id="32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612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7</xdr:col>
      <xdr:colOff>47625</xdr:colOff>
      <xdr:row>139</xdr:row>
      <xdr:rowOff>47625</xdr:rowOff>
    </xdr:to>
    <xdr:pic>
      <xdr:nvPicPr>
        <xdr:cNvPr id="32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612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7</xdr:col>
      <xdr:colOff>47625</xdr:colOff>
      <xdr:row>140</xdr:row>
      <xdr:rowOff>47625</xdr:rowOff>
    </xdr:to>
    <xdr:pic>
      <xdr:nvPicPr>
        <xdr:cNvPr id="32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774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7</xdr:col>
      <xdr:colOff>47625</xdr:colOff>
      <xdr:row>140</xdr:row>
      <xdr:rowOff>47625</xdr:rowOff>
    </xdr:to>
    <xdr:pic>
      <xdr:nvPicPr>
        <xdr:cNvPr id="32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774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47625</xdr:colOff>
      <xdr:row>141</xdr:row>
      <xdr:rowOff>47625</xdr:rowOff>
    </xdr:to>
    <xdr:pic>
      <xdr:nvPicPr>
        <xdr:cNvPr id="32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936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47625</xdr:colOff>
      <xdr:row>141</xdr:row>
      <xdr:rowOff>47625</xdr:rowOff>
    </xdr:to>
    <xdr:pic>
      <xdr:nvPicPr>
        <xdr:cNvPr id="32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936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47625</xdr:colOff>
      <xdr:row>98</xdr:row>
      <xdr:rowOff>47625</xdr:rowOff>
    </xdr:to>
    <xdr:pic>
      <xdr:nvPicPr>
        <xdr:cNvPr id="33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592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47625</xdr:colOff>
      <xdr:row>98</xdr:row>
      <xdr:rowOff>47625</xdr:rowOff>
    </xdr:to>
    <xdr:pic>
      <xdr:nvPicPr>
        <xdr:cNvPr id="33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592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47625</xdr:colOff>
      <xdr:row>99</xdr:row>
      <xdr:rowOff>47625</xdr:rowOff>
    </xdr:to>
    <xdr:pic>
      <xdr:nvPicPr>
        <xdr:cNvPr id="33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754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47625</xdr:colOff>
      <xdr:row>99</xdr:row>
      <xdr:rowOff>47625</xdr:rowOff>
    </xdr:to>
    <xdr:pic>
      <xdr:nvPicPr>
        <xdr:cNvPr id="33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754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47625</xdr:colOff>
      <xdr:row>100</xdr:row>
      <xdr:rowOff>47625</xdr:rowOff>
    </xdr:to>
    <xdr:pic>
      <xdr:nvPicPr>
        <xdr:cNvPr id="33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916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47625</xdr:colOff>
      <xdr:row>100</xdr:row>
      <xdr:rowOff>47625</xdr:rowOff>
    </xdr:to>
    <xdr:pic>
      <xdr:nvPicPr>
        <xdr:cNvPr id="33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916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47625</xdr:colOff>
      <xdr:row>101</xdr:row>
      <xdr:rowOff>47625</xdr:rowOff>
    </xdr:to>
    <xdr:pic>
      <xdr:nvPicPr>
        <xdr:cNvPr id="33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078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47625</xdr:colOff>
      <xdr:row>101</xdr:row>
      <xdr:rowOff>47625</xdr:rowOff>
    </xdr:to>
    <xdr:pic>
      <xdr:nvPicPr>
        <xdr:cNvPr id="33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078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47625</xdr:colOff>
      <xdr:row>42</xdr:row>
      <xdr:rowOff>47625</xdr:rowOff>
    </xdr:to>
    <xdr:pic>
      <xdr:nvPicPr>
        <xdr:cNvPr id="33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153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47625</xdr:colOff>
      <xdr:row>42</xdr:row>
      <xdr:rowOff>47625</xdr:rowOff>
    </xdr:to>
    <xdr:pic>
      <xdr:nvPicPr>
        <xdr:cNvPr id="33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153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47625</xdr:colOff>
      <xdr:row>90</xdr:row>
      <xdr:rowOff>47625</xdr:rowOff>
    </xdr:to>
    <xdr:pic>
      <xdr:nvPicPr>
        <xdr:cNvPr id="34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297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47625</xdr:colOff>
      <xdr:row>90</xdr:row>
      <xdr:rowOff>47625</xdr:rowOff>
    </xdr:to>
    <xdr:pic>
      <xdr:nvPicPr>
        <xdr:cNvPr id="34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297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47625</xdr:colOff>
      <xdr:row>129</xdr:row>
      <xdr:rowOff>47625</xdr:rowOff>
    </xdr:to>
    <xdr:pic>
      <xdr:nvPicPr>
        <xdr:cNvPr id="34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831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47625</xdr:colOff>
      <xdr:row>129</xdr:row>
      <xdr:rowOff>47625</xdr:rowOff>
    </xdr:to>
    <xdr:pic>
      <xdr:nvPicPr>
        <xdr:cNvPr id="34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831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47625</xdr:colOff>
      <xdr:row>130</xdr:row>
      <xdr:rowOff>47625</xdr:rowOff>
    </xdr:to>
    <xdr:pic>
      <xdr:nvPicPr>
        <xdr:cNvPr id="34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993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47625</xdr:colOff>
      <xdr:row>130</xdr:row>
      <xdr:rowOff>47625</xdr:rowOff>
    </xdr:to>
    <xdr:pic>
      <xdr:nvPicPr>
        <xdr:cNvPr id="34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993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47625</xdr:colOff>
      <xdr:row>131</xdr:row>
      <xdr:rowOff>47625</xdr:rowOff>
    </xdr:to>
    <xdr:pic>
      <xdr:nvPicPr>
        <xdr:cNvPr id="34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155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47625</xdr:colOff>
      <xdr:row>131</xdr:row>
      <xdr:rowOff>47625</xdr:rowOff>
    </xdr:to>
    <xdr:pic>
      <xdr:nvPicPr>
        <xdr:cNvPr id="34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155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47625</xdr:colOff>
      <xdr:row>132</xdr:row>
      <xdr:rowOff>47625</xdr:rowOff>
    </xdr:to>
    <xdr:pic>
      <xdr:nvPicPr>
        <xdr:cNvPr id="34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317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47625</xdr:colOff>
      <xdr:row>132</xdr:row>
      <xdr:rowOff>47625</xdr:rowOff>
    </xdr:to>
    <xdr:pic>
      <xdr:nvPicPr>
        <xdr:cNvPr id="34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317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47625</xdr:colOff>
      <xdr:row>133</xdr:row>
      <xdr:rowOff>47625</xdr:rowOff>
    </xdr:to>
    <xdr:pic>
      <xdr:nvPicPr>
        <xdr:cNvPr id="35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479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47625</xdr:colOff>
      <xdr:row>133</xdr:row>
      <xdr:rowOff>47625</xdr:rowOff>
    </xdr:to>
    <xdr:pic>
      <xdr:nvPicPr>
        <xdr:cNvPr id="35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479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47625</xdr:colOff>
      <xdr:row>134</xdr:row>
      <xdr:rowOff>47625</xdr:rowOff>
    </xdr:to>
    <xdr:pic>
      <xdr:nvPicPr>
        <xdr:cNvPr id="35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640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47625</xdr:colOff>
      <xdr:row>134</xdr:row>
      <xdr:rowOff>47625</xdr:rowOff>
    </xdr:to>
    <xdr:pic>
      <xdr:nvPicPr>
        <xdr:cNvPr id="35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640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35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35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47625</xdr:colOff>
      <xdr:row>10</xdr:row>
      <xdr:rowOff>47625</xdr:rowOff>
    </xdr:to>
    <xdr:pic>
      <xdr:nvPicPr>
        <xdr:cNvPr id="35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686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47625</xdr:colOff>
      <xdr:row>10</xdr:row>
      <xdr:rowOff>47625</xdr:rowOff>
    </xdr:to>
    <xdr:pic>
      <xdr:nvPicPr>
        <xdr:cNvPr id="35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686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47625</xdr:rowOff>
    </xdr:to>
    <xdr:pic>
      <xdr:nvPicPr>
        <xdr:cNvPr id="35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33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47625</xdr:rowOff>
    </xdr:to>
    <xdr:pic>
      <xdr:nvPicPr>
        <xdr:cNvPr id="35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33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47625</xdr:colOff>
      <xdr:row>9</xdr:row>
      <xdr:rowOff>47625</xdr:rowOff>
    </xdr:to>
    <xdr:pic>
      <xdr:nvPicPr>
        <xdr:cNvPr id="36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95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47625</xdr:colOff>
      <xdr:row>9</xdr:row>
      <xdr:rowOff>47625</xdr:rowOff>
    </xdr:to>
    <xdr:pic>
      <xdr:nvPicPr>
        <xdr:cNvPr id="36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95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36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36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36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36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36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36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36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47625</xdr:colOff>
      <xdr:row>26</xdr:row>
      <xdr:rowOff>47625</xdr:rowOff>
    </xdr:to>
    <xdr:pic>
      <xdr:nvPicPr>
        <xdr:cNvPr id="36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76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47625</xdr:colOff>
      <xdr:row>27</xdr:row>
      <xdr:rowOff>47625</xdr:rowOff>
    </xdr:to>
    <xdr:pic>
      <xdr:nvPicPr>
        <xdr:cNvPr id="37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4673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47625</xdr:colOff>
      <xdr:row>27</xdr:row>
      <xdr:rowOff>47625</xdr:rowOff>
    </xdr:to>
    <xdr:pic>
      <xdr:nvPicPr>
        <xdr:cNvPr id="37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4673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47625</xdr:colOff>
      <xdr:row>32</xdr:row>
      <xdr:rowOff>47625</xdr:rowOff>
    </xdr:to>
    <xdr:pic>
      <xdr:nvPicPr>
        <xdr:cNvPr id="37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47625</xdr:colOff>
      <xdr:row>32</xdr:row>
      <xdr:rowOff>47625</xdr:rowOff>
    </xdr:to>
    <xdr:pic>
      <xdr:nvPicPr>
        <xdr:cNvPr id="37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47625</xdr:colOff>
      <xdr:row>33</xdr:row>
      <xdr:rowOff>47625</xdr:rowOff>
    </xdr:to>
    <xdr:pic>
      <xdr:nvPicPr>
        <xdr:cNvPr id="37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553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47625</xdr:colOff>
      <xdr:row>33</xdr:row>
      <xdr:rowOff>47625</xdr:rowOff>
    </xdr:to>
    <xdr:pic>
      <xdr:nvPicPr>
        <xdr:cNvPr id="37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553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47625</xdr:colOff>
      <xdr:row>67</xdr:row>
      <xdr:rowOff>47625</xdr:rowOff>
    </xdr:to>
    <xdr:pic>
      <xdr:nvPicPr>
        <xdr:cNvPr id="37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28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47625</xdr:colOff>
      <xdr:row>67</xdr:row>
      <xdr:rowOff>47625</xdr:rowOff>
    </xdr:to>
    <xdr:pic>
      <xdr:nvPicPr>
        <xdr:cNvPr id="37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28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47625</xdr:colOff>
      <xdr:row>87</xdr:row>
      <xdr:rowOff>47625</xdr:rowOff>
    </xdr:to>
    <xdr:pic>
      <xdr:nvPicPr>
        <xdr:cNvPr id="37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81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47625</xdr:colOff>
      <xdr:row>87</xdr:row>
      <xdr:rowOff>47625</xdr:rowOff>
    </xdr:to>
    <xdr:pic>
      <xdr:nvPicPr>
        <xdr:cNvPr id="37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81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47625</xdr:colOff>
      <xdr:row>88</xdr:row>
      <xdr:rowOff>47625</xdr:rowOff>
    </xdr:to>
    <xdr:pic>
      <xdr:nvPicPr>
        <xdr:cNvPr id="38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973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47625</xdr:colOff>
      <xdr:row>88</xdr:row>
      <xdr:rowOff>47625</xdr:rowOff>
    </xdr:to>
    <xdr:pic>
      <xdr:nvPicPr>
        <xdr:cNvPr id="38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973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47625</xdr:colOff>
      <xdr:row>90</xdr:row>
      <xdr:rowOff>47625</xdr:rowOff>
    </xdr:to>
    <xdr:pic>
      <xdr:nvPicPr>
        <xdr:cNvPr id="38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297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47625</xdr:colOff>
      <xdr:row>90</xdr:row>
      <xdr:rowOff>47625</xdr:rowOff>
    </xdr:to>
    <xdr:pic>
      <xdr:nvPicPr>
        <xdr:cNvPr id="38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297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47625</xdr:colOff>
      <xdr:row>68</xdr:row>
      <xdr:rowOff>47625</xdr:rowOff>
    </xdr:to>
    <xdr:pic>
      <xdr:nvPicPr>
        <xdr:cNvPr id="38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449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47625</xdr:colOff>
      <xdr:row>68</xdr:row>
      <xdr:rowOff>47625</xdr:rowOff>
    </xdr:to>
    <xdr:pic>
      <xdr:nvPicPr>
        <xdr:cNvPr id="38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449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47625</xdr:colOff>
      <xdr:row>93</xdr:row>
      <xdr:rowOff>47625</xdr:rowOff>
    </xdr:to>
    <xdr:pic>
      <xdr:nvPicPr>
        <xdr:cNvPr id="38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783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47625</xdr:colOff>
      <xdr:row>93</xdr:row>
      <xdr:rowOff>47625</xdr:rowOff>
    </xdr:to>
    <xdr:pic>
      <xdr:nvPicPr>
        <xdr:cNvPr id="38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783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38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38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39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39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39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39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39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39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39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39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39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39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47625</xdr:colOff>
      <xdr:row>28</xdr:row>
      <xdr:rowOff>47625</xdr:rowOff>
    </xdr:to>
    <xdr:pic>
      <xdr:nvPicPr>
        <xdr:cNvPr id="40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629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47625</xdr:colOff>
      <xdr:row>28</xdr:row>
      <xdr:rowOff>47625</xdr:rowOff>
    </xdr:to>
    <xdr:pic>
      <xdr:nvPicPr>
        <xdr:cNvPr id="40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629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47625</xdr:colOff>
      <xdr:row>29</xdr:row>
      <xdr:rowOff>47625</xdr:rowOff>
    </xdr:to>
    <xdr:pic>
      <xdr:nvPicPr>
        <xdr:cNvPr id="40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8197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47625</xdr:colOff>
      <xdr:row>29</xdr:row>
      <xdr:rowOff>47625</xdr:rowOff>
    </xdr:to>
    <xdr:pic>
      <xdr:nvPicPr>
        <xdr:cNvPr id="40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8197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0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0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0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0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0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0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1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1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47625</xdr:colOff>
      <xdr:row>30</xdr:row>
      <xdr:rowOff>47625</xdr:rowOff>
    </xdr:to>
    <xdr:pic>
      <xdr:nvPicPr>
        <xdr:cNvPr id="41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010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47625</xdr:colOff>
      <xdr:row>30</xdr:row>
      <xdr:rowOff>47625</xdr:rowOff>
    </xdr:to>
    <xdr:pic>
      <xdr:nvPicPr>
        <xdr:cNvPr id="41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010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47625</xdr:colOff>
      <xdr:row>31</xdr:row>
      <xdr:rowOff>47625</xdr:rowOff>
    </xdr:to>
    <xdr:pic>
      <xdr:nvPicPr>
        <xdr:cNvPr id="41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2007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47625</xdr:colOff>
      <xdr:row>31</xdr:row>
      <xdr:rowOff>47625</xdr:rowOff>
    </xdr:to>
    <xdr:pic>
      <xdr:nvPicPr>
        <xdr:cNvPr id="41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2007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1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1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1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1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47625</xdr:colOff>
      <xdr:row>60</xdr:row>
      <xdr:rowOff>47625</xdr:rowOff>
    </xdr:to>
    <xdr:pic>
      <xdr:nvPicPr>
        <xdr:cNvPr id="42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125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47625</xdr:colOff>
      <xdr:row>60</xdr:row>
      <xdr:rowOff>47625</xdr:rowOff>
    </xdr:to>
    <xdr:pic>
      <xdr:nvPicPr>
        <xdr:cNvPr id="42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125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42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42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42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42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42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42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42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42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43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47625</xdr:colOff>
      <xdr:row>61</xdr:row>
      <xdr:rowOff>47625</xdr:rowOff>
    </xdr:to>
    <xdr:pic>
      <xdr:nvPicPr>
        <xdr:cNvPr id="43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287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3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3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3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3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3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3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3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3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4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4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4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4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47625</xdr:colOff>
      <xdr:row>35</xdr:row>
      <xdr:rowOff>47625</xdr:rowOff>
    </xdr:to>
    <xdr:pic>
      <xdr:nvPicPr>
        <xdr:cNvPr id="44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877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47625</xdr:colOff>
      <xdr:row>35</xdr:row>
      <xdr:rowOff>47625</xdr:rowOff>
    </xdr:to>
    <xdr:pic>
      <xdr:nvPicPr>
        <xdr:cNvPr id="44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877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47625</xdr:colOff>
      <xdr:row>36</xdr:row>
      <xdr:rowOff>47625</xdr:rowOff>
    </xdr:to>
    <xdr:pic>
      <xdr:nvPicPr>
        <xdr:cNvPr id="44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067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47625</xdr:colOff>
      <xdr:row>36</xdr:row>
      <xdr:rowOff>47625</xdr:rowOff>
    </xdr:to>
    <xdr:pic>
      <xdr:nvPicPr>
        <xdr:cNvPr id="44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067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47625</xdr:colOff>
      <xdr:row>37</xdr:row>
      <xdr:rowOff>47625</xdr:rowOff>
    </xdr:to>
    <xdr:pic>
      <xdr:nvPicPr>
        <xdr:cNvPr id="44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258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47625</xdr:colOff>
      <xdr:row>37</xdr:row>
      <xdr:rowOff>47625</xdr:rowOff>
    </xdr:to>
    <xdr:pic>
      <xdr:nvPicPr>
        <xdr:cNvPr id="44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258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47625</xdr:colOff>
      <xdr:row>38</xdr:row>
      <xdr:rowOff>47625</xdr:rowOff>
    </xdr:to>
    <xdr:pic>
      <xdr:nvPicPr>
        <xdr:cNvPr id="45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448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47625</xdr:colOff>
      <xdr:row>38</xdr:row>
      <xdr:rowOff>47625</xdr:rowOff>
    </xdr:to>
    <xdr:pic>
      <xdr:nvPicPr>
        <xdr:cNvPr id="45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448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47625</xdr:colOff>
      <xdr:row>38</xdr:row>
      <xdr:rowOff>47625</xdr:rowOff>
    </xdr:to>
    <xdr:pic>
      <xdr:nvPicPr>
        <xdr:cNvPr id="45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448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47625</xdr:colOff>
      <xdr:row>38</xdr:row>
      <xdr:rowOff>47625</xdr:rowOff>
    </xdr:to>
    <xdr:pic>
      <xdr:nvPicPr>
        <xdr:cNvPr id="45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448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47625</xdr:colOff>
      <xdr:row>38</xdr:row>
      <xdr:rowOff>47625</xdr:rowOff>
    </xdr:to>
    <xdr:pic>
      <xdr:nvPicPr>
        <xdr:cNvPr id="45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448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47625</xdr:colOff>
      <xdr:row>38</xdr:row>
      <xdr:rowOff>47625</xdr:rowOff>
    </xdr:to>
    <xdr:pic>
      <xdr:nvPicPr>
        <xdr:cNvPr id="45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448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47625</xdr:colOff>
      <xdr:row>39</xdr:row>
      <xdr:rowOff>47625</xdr:rowOff>
    </xdr:to>
    <xdr:pic>
      <xdr:nvPicPr>
        <xdr:cNvPr id="45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639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47625</xdr:colOff>
      <xdr:row>39</xdr:row>
      <xdr:rowOff>47625</xdr:rowOff>
    </xdr:to>
    <xdr:pic>
      <xdr:nvPicPr>
        <xdr:cNvPr id="45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639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5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5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47625</xdr:colOff>
      <xdr:row>32</xdr:row>
      <xdr:rowOff>47625</xdr:rowOff>
    </xdr:to>
    <xdr:pic>
      <xdr:nvPicPr>
        <xdr:cNvPr id="46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47625</xdr:colOff>
      <xdr:row>32</xdr:row>
      <xdr:rowOff>47625</xdr:rowOff>
    </xdr:to>
    <xdr:pic>
      <xdr:nvPicPr>
        <xdr:cNvPr id="46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6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6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6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6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6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6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47625</xdr:colOff>
      <xdr:row>34</xdr:row>
      <xdr:rowOff>47625</xdr:rowOff>
    </xdr:to>
    <xdr:pic>
      <xdr:nvPicPr>
        <xdr:cNvPr id="46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715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47625</xdr:colOff>
      <xdr:row>34</xdr:row>
      <xdr:rowOff>47625</xdr:rowOff>
    </xdr:to>
    <xdr:pic>
      <xdr:nvPicPr>
        <xdr:cNvPr id="46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715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47625</xdr:colOff>
      <xdr:row>32</xdr:row>
      <xdr:rowOff>47625</xdr:rowOff>
    </xdr:to>
    <xdr:pic>
      <xdr:nvPicPr>
        <xdr:cNvPr id="47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47625</xdr:colOff>
      <xdr:row>32</xdr:row>
      <xdr:rowOff>47625</xdr:rowOff>
    </xdr:to>
    <xdr:pic>
      <xdr:nvPicPr>
        <xdr:cNvPr id="47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47625</xdr:colOff>
      <xdr:row>33</xdr:row>
      <xdr:rowOff>47625</xdr:rowOff>
    </xdr:to>
    <xdr:pic>
      <xdr:nvPicPr>
        <xdr:cNvPr id="47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553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47625</xdr:colOff>
      <xdr:row>33</xdr:row>
      <xdr:rowOff>47625</xdr:rowOff>
    </xdr:to>
    <xdr:pic>
      <xdr:nvPicPr>
        <xdr:cNvPr id="47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553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7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7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47625</xdr:colOff>
      <xdr:row>41</xdr:row>
      <xdr:rowOff>47625</xdr:rowOff>
    </xdr:to>
    <xdr:pic>
      <xdr:nvPicPr>
        <xdr:cNvPr id="47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991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47625</xdr:colOff>
      <xdr:row>41</xdr:row>
      <xdr:rowOff>47625</xdr:rowOff>
    </xdr:to>
    <xdr:pic>
      <xdr:nvPicPr>
        <xdr:cNvPr id="47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991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47625</xdr:colOff>
      <xdr:row>44</xdr:row>
      <xdr:rowOff>47625</xdr:rowOff>
    </xdr:to>
    <xdr:pic>
      <xdr:nvPicPr>
        <xdr:cNvPr id="47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47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47625</xdr:colOff>
      <xdr:row>44</xdr:row>
      <xdr:rowOff>47625</xdr:rowOff>
    </xdr:to>
    <xdr:pic>
      <xdr:nvPicPr>
        <xdr:cNvPr id="47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47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47625</xdr:colOff>
      <xdr:row>45</xdr:row>
      <xdr:rowOff>47625</xdr:rowOff>
    </xdr:to>
    <xdr:pic>
      <xdr:nvPicPr>
        <xdr:cNvPr id="48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639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47625</xdr:colOff>
      <xdr:row>45</xdr:row>
      <xdr:rowOff>47625</xdr:rowOff>
    </xdr:to>
    <xdr:pic>
      <xdr:nvPicPr>
        <xdr:cNvPr id="48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639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47625</xdr:colOff>
      <xdr:row>46</xdr:row>
      <xdr:rowOff>47625</xdr:rowOff>
    </xdr:to>
    <xdr:pic>
      <xdr:nvPicPr>
        <xdr:cNvPr id="48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80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47625</xdr:colOff>
      <xdr:row>46</xdr:row>
      <xdr:rowOff>47625</xdr:rowOff>
    </xdr:to>
    <xdr:pic>
      <xdr:nvPicPr>
        <xdr:cNvPr id="48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801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8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8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47625</xdr:colOff>
      <xdr:row>51</xdr:row>
      <xdr:rowOff>47625</xdr:rowOff>
    </xdr:to>
    <xdr:pic>
      <xdr:nvPicPr>
        <xdr:cNvPr id="48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667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47625</xdr:colOff>
      <xdr:row>51</xdr:row>
      <xdr:rowOff>47625</xdr:rowOff>
    </xdr:to>
    <xdr:pic>
      <xdr:nvPicPr>
        <xdr:cNvPr id="48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667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47625</xdr:colOff>
      <xdr:row>52</xdr:row>
      <xdr:rowOff>47625</xdr:rowOff>
    </xdr:to>
    <xdr:pic>
      <xdr:nvPicPr>
        <xdr:cNvPr id="48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829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47625</xdr:colOff>
      <xdr:row>52</xdr:row>
      <xdr:rowOff>47625</xdr:rowOff>
    </xdr:to>
    <xdr:pic>
      <xdr:nvPicPr>
        <xdr:cNvPr id="48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829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47625</xdr:colOff>
      <xdr:row>53</xdr:row>
      <xdr:rowOff>47625</xdr:rowOff>
    </xdr:to>
    <xdr:pic>
      <xdr:nvPicPr>
        <xdr:cNvPr id="49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991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47625</xdr:colOff>
      <xdr:row>53</xdr:row>
      <xdr:rowOff>47625</xdr:rowOff>
    </xdr:to>
    <xdr:pic>
      <xdr:nvPicPr>
        <xdr:cNvPr id="49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991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47625</xdr:colOff>
      <xdr:row>54</xdr:row>
      <xdr:rowOff>47625</xdr:rowOff>
    </xdr:to>
    <xdr:pic>
      <xdr:nvPicPr>
        <xdr:cNvPr id="49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153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47625</xdr:colOff>
      <xdr:row>54</xdr:row>
      <xdr:rowOff>47625</xdr:rowOff>
    </xdr:to>
    <xdr:pic>
      <xdr:nvPicPr>
        <xdr:cNvPr id="49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153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47625</xdr:colOff>
      <xdr:row>55</xdr:row>
      <xdr:rowOff>47625</xdr:rowOff>
    </xdr:to>
    <xdr:pic>
      <xdr:nvPicPr>
        <xdr:cNvPr id="49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315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47625</xdr:colOff>
      <xdr:row>55</xdr:row>
      <xdr:rowOff>47625</xdr:rowOff>
    </xdr:to>
    <xdr:pic>
      <xdr:nvPicPr>
        <xdr:cNvPr id="49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315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47625</xdr:colOff>
      <xdr:row>56</xdr:row>
      <xdr:rowOff>47625</xdr:rowOff>
    </xdr:to>
    <xdr:pic>
      <xdr:nvPicPr>
        <xdr:cNvPr id="49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477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47625</xdr:colOff>
      <xdr:row>56</xdr:row>
      <xdr:rowOff>47625</xdr:rowOff>
    </xdr:to>
    <xdr:pic>
      <xdr:nvPicPr>
        <xdr:cNvPr id="49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477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9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49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47625</xdr:colOff>
      <xdr:row>48</xdr:row>
      <xdr:rowOff>47625</xdr:rowOff>
    </xdr:to>
    <xdr:pic>
      <xdr:nvPicPr>
        <xdr:cNvPr id="50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1249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47625</xdr:colOff>
      <xdr:row>48</xdr:row>
      <xdr:rowOff>47625</xdr:rowOff>
    </xdr:to>
    <xdr:pic>
      <xdr:nvPicPr>
        <xdr:cNvPr id="50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1249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47625</xdr:colOff>
      <xdr:row>49</xdr:row>
      <xdr:rowOff>47625</xdr:rowOff>
    </xdr:to>
    <xdr:pic>
      <xdr:nvPicPr>
        <xdr:cNvPr id="50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286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47625</xdr:colOff>
      <xdr:row>49</xdr:row>
      <xdr:rowOff>47625</xdr:rowOff>
    </xdr:to>
    <xdr:pic>
      <xdr:nvPicPr>
        <xdr:cNvPr id="50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286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47625</xdr:colOff>
      <xdr:row>50</xdr:row>
      <xdr:rowOff>47625</xdr:rowOff>
    </xdr:to>
    <xdr:pic>
      <xdr:nvPicPr>
        <xdr:cNvPr id="50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47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47625</xdr:colOff>
      <xdr:row>50</xdr:row>
      <xdr:rowOff>47625</xdr:rowOff>
    </xdr:to>
    <xdr:pic>
      <xdr:nvPicPr>
        <xdr:cNvPr id="50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47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47625</xdr:colOff>
      <xdr:row>47</xdr:row>
      <xdr:rowOff>47625</xdr:rowOff>
    </xdr:to>
    <xdr:pic>
      <xdr:nvPicPr>
        <xdr:cNvPr id="50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963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47625</xdr:colOff>
      <xdr:row>47</xdr:row>
      <xdr:rowOff>47625</xdr:rowOff>
    </xdr:to>
    <xdr:pic>
      <xdr:nvPicPr>
        <xdr:cNvPr id="50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963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50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50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47625</xdr:colOff>
      <xdr:row>57</xdr:row>
      <xdr:rowOff>47625</xdr:rowOff>
    </xdr:to>
    <xdr:pic>
      <xdr:nvPicPr>
        <xdr:cNvPr id="51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639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47625</xdr:colOff>
      <xdr:row>57</xdr:row>
      <xdr:rowOff>47625</xdr:rowOff>
    </xdr:to>
    <xdr:pic>
      <xdr:nvPicPr>
        <xdr:cNvPr id="51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639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47625</xdr:colOff>
      <xdr:row>59</xdr:row>
      <xdr:rowOff>47625</xdr:rowOff>
    </xdr:to>
    <xdr:pic>
      <xdr:nvPicPr>
        <xdr:cNvPr id="51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47625</xdr:colOff>
      <xdr:row>59</xdr:row>
      <xdr:rowOff>47625</xdr:rowOff>
    </xdr:to>
    <xdr:pic>
      <xdr:nvPicPr>
        <xdr:cNvPr id="51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0963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51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51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51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51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47625</xdr:colOff>
      <xdr:row>86</xdr:row>
      <xdr:rowOff>47625</xdr:rowOff>
    </xdr:to>
    <xdr:pic>
      <xdr:nvPicPr>
        <xdr:cNvPr id="51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621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47625</xdr:colOff>
      <xdr:row>86</xdr:row>
      <xdr:rowOff>47625</xdr:rowOff>
    </xdr:to>
    <xdr:pic>
      <xdr:nvPicPr>
        <xdr:cNvPr id="51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621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47625</xdr:colOff>
      <xdr:row>87</xdr:row>
      <xdr:rowOff>47625</xdr:rowOff>
    </xdr:to>
    <xdr:pic>
      <xdr:nvPicPr>
        <xdr:cNvPr id="52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81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47625</xdr:colOff>
      <xdr:row>87</xdr:row>
      <xdr:rowOff>47625</xdr:rowOff>
    </xdr:to>
    <xdr:pic>
      <xdr:nvPicPr>
        <xdr:cNvPr id="52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81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47625</xdr:colOff>
      <xdr:row>87</xdr:row>
      <xdr:rowOff>47625</xdr:rowOff>
    </xdr:to>
    <xdr:pic>
      <xdr:nvPicPr>
        <xdr:cNvPr id="52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81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47625</xdr:colOff>
      <xdr:row>87</xdr:row>
      <xdr:rowOff>47625</xdr:rowOff>
    </xdr:to>
    <xdr:pic>
      <xdr:nvPicPr>
        <xdr:cNvPr id="52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81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52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52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52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47625</xdr:colOff>
      <xdr:row>95</xdr:row>
      <xdr:rowOff>47625</xdr:rowOff>
    </xdr:to>
    <xdr:pic>
      <xdr:nvPicPr>
        <xdr:cNvPr id="52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06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47625</xdr:colOff>
      <xdr:row>96</xdr:row>
      <xdr:rowOff>47625</xdr:rowOff>
    </xdr:to>
    <xdr:pic>
      <xdr:nvPicPr>
        <xdr:cNvPr id="52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268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47625</xdr:colOff>
      <xdr:row>96</xdr:row>
      <xdr:rowOff>47625</xdr:rowOff>
    </xdr:to>
    <xdr:pic>
      <xdr:nvPicPr>
        <xdr:cNvPr id="52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268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47625</xdr:colOff>
      <xdr:row>62</xdr:row>
      <xdr:rowOff>47625</xdr:rowOff>
    </xdr:to>
    <xdr:pic>
      <xdr:nvPicPr>
        <xdr:cNvPr id="53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477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47625</xdr:colOff>
      <xdr:row>62</xdr:row>
      <xdr:rowOff>47625</xdr:rowOff>
    </xdr:to>
    <xdr:pic>
      <xdr:nvPicPr>
        <xdr:cNvPr id="53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477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47625</xdr:colOff>
      <xdr:row>63</xdr:row>
      <xdr:rowOff>47625</xdr:rowOff>
    </xdr:to>
    <xdr:pic>
      <xdr:nvPicPr>
        <xdr:cNvPr id="53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639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47625</xdr:colOff>
      <xdr:row>63</xdr:row>
      <xdr:rowOff>47625</xdr:rowOff>
    </xdr:to>
    <xdr:pic>
      <xdr:nvPicPr>
        <xdr:cNvPr id="53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639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47625</xdr:colOff>
      <xdr:row>64</xdr:row>
      <xdr:rowOff>47625</xdr:rowOff>
    </xdr:to>
    <xdr:pic>
      <xdr:nvPicPr>
        <xdr:cNvPr id="53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801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47625</xdr:colOff>
      <xdr:row>64</xdr:row>
      <xdr:rowOff>47625</xdr:rowOff>
    </xdr:to>
    <xdr:pic>
      <xdr:nvPicPr>
        <xdr:cNvPr id="53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801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47625</xdr:colOff>
      <xdr:row>66</xdr:row>
      <xdr:rowOff>47625</xdr:rowOff>
    </xdr:to>
    <xdr:pic>
      <xdr:nvPicPr>
        <xdr:cNvPr id="53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12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47625</xdr:colOff>
      <xdr:row>66</xdr:row>
      <xdr:rowOff>47625</xdr:rowOff>
    </xdr:to>
    <xdr:pic>
      <xdr:nvPicPr>
        <xdr:cNvPr id="53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12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47625</xdr:colOff>
      <xdr:row>67</xdr:row>
      <xdr:rowOff>47625</xdr:rowOff>
    </xdr:to>
    <xdr:pic>
      <xdr:nvPicPr>
        <xdr:cNvPr id="53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28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47625</xdr:colOff>
      <xdr:row>67</xdr:row>
      <xdr:rowOff>47625</xdr:rowOff>
    </xdr:to>
    <xdr:pic>
      <xdr:nvPicPr>
        <xdr:cNvPr id="53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28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47625</xdr:colOff>
      <xdr:row>126</xdr:row>
      <xdr:rowOff>47625</xdr:rowOff>
    </xdr:to>
    <xdr:pic>
      <xdr:nvPicPr>
        <xdr:cNvPr id="54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34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47625</xdr:colOff>
      <xdr:row>126</xdr:row>
      <xdr:rowOff>47625</xdr:rowOff>
    </xdr:to>
    <xdr:pic>
      <xdr:nvPicPr>
        <xdr:cNvPr id="54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34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47625</xdr:colOff>
      <xdr:row>23</xdr:row>
      <xdr:rowOff>47625</xdr:rowOff>
    </xdr:to>
    <xdr:pic>
      <xdr:nvPicPr>
        <xdr:cNvPr id="54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791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47625</xdr:colOff>
      <xdr:row>23</xdr:row>
      <xdr:rowOff>47625</xdr:rowOff>
    </xdr:to>
    <xdr:pic>
      <xdr:nvPicPr>
        <xdr:cNvPr id="54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791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47625</xdr:colOff>
      <xdr:row>141</xdr:row>
      <xdr:rowOff>47625</xdr:rowOff>
    </xdr:to>
    <xdr:pic>
      <xdr:nvPicPr>
        <xdr:cNvPr id="54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936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47625</xdr:colOff>
      <xdr:row>141</xdr:row>
      <xdr:rowOff>47625</xdr:rowOff>
    </xdr:to>
    <xdr:pic>
      <xdr:nvPicPr>
        <xdr:cNvPr id="54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936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7</xdr:col>
      <xdr:colOff>47625</xdr:colOff>
      <xdr:row>137</xdr:row>
      <xdr:rowOff>47625</xdr:rowOff>
    </xdr:to>
    <xdr:pic>
      <xdr:nvPicPr>
        <xdr:cNvPr id="54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288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7</xdr:col>
      <xdr:colOff>47625</xdr:colOff>
      <xdr:row>137</xdr:row>
      <xdr:rowOff>47625</xdr:rowOff>
    </xdr:to>
    <xdr:pic>
      <xdr:nvPicPr>
        <xdr:cNvPr id="54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288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54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54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55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55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47625</xdr:colOff>
      <xdr:row>22</xdr:row>
      <xdr:rowOff>47625</xdr:rowOff>
    </xdr:to>
    <xdr:pic>
      <xdr:nvPicPr>
        <xdr:cNvPr id="55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629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47625</xdr:colOff>
      <xdr:row>22</xdr:row>
      <xdr:rowOff>47625</xdr:rowOff>
    </xdr:to>
    <xdr:pic>
      <xdr:nvPicPr>
        <xdr:cNvPr id="55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629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47625</xdr:colOff>
      <xdr:row>22</xdr:row>
      <xdr:rowOff>47625</xdr:rowOff>
    </xdr:to>
    <xdr:pic>
      <xdr:nvPicPr>
        <xdr:cNvPr id="55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629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47625</xdr:colOff>
      <xdr:row>22</xdr:row>
      <xdr:rowOff>47625</xdr:rowOff>
    </xdr:to>
    <xdr:pic>
      <xdr:nvPicPr>
        <xdr:cNvPr id="55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629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47625</xdr:colOff>
      <xdr:row>79</xdr:row>
      <xdr:rowOff>47625</xdr:rowOff>
    </xdr:to>
    <xdr:pic>
      <xdr:nvPicPr>
        <xdr:cNvPr id="55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401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47625</xdr:colOff>
      <xdr:row>79</xdr:row>
      <xdr:rowOff>47625</xdr:rowOff>
    </xdr:to>
    <xdr:pic>
      <xdr:nvPicPr>
        <xdr:cNvPr id="55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401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47625</xdr:colOff>
      <xdr:row>77</xdr:row>
      <xdr:rowOff>47625</xdr:rowOff>
    </xdr:to>
    <xdr:pic>
      <xdr:nvPicPr>
        <xdr:cNvPr id="55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049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47625</xdr:colOff>
      <xdr:row>77</xdr:row>
      <xdr:rowOff>47625</xdr:rowOff>
    </xdr:to>
    <xdr:pic>
      <xdr:nvPicPr>
        <xdr:cNvPr id="55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049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47625</xdr:colOff>
      <xdr:row>73</xdr:row>
      <xdr:rowOff>47625</xdr:rowOff>
    </xdr:to>
    <xdr:pic>
      <xdr:nvPicPr>
        <xdr:cNvPr id="56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344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47625</xdr:colOff>
      <xdr:row>73</xdr:row>
      <xdr:rowOff>47625</xdr:rowOff>
    </xdr:to>
    <xdr:pic>
      <xdr:nvPicPr>
        <xdr:cNvPr id="56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344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47625</xdr:colOff>
      <xdr:row>69</xdr:row>
      <xdr:rowOff>47625</xdr:rowOff>
    </xdr:to>
    <xdr:pic>
      <xdr:nvPicPr>
        <xdr:cNvPr id="56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639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47625</xdr:colOff>
      <xdr:row>69</xdr:row>
      <xdr:rowOff>47625</xdr:rowOff>
    </xdr:to>
    <xdr:pic>
      <xdr:nvPicPr>
        <xdr:cNvPr id="56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639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47625</xdr:colOff>
      <xdr:row>71</xdr:row>
      <xdr:rowOff>47625</xdr:rowOff>
    </xdr:to>
    <xdr:pic>
      <xdr:nvPicPr>
        <xdr:cNvPr id="56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992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47625</xdr:colOff>
      <xdr:row>71</xdr:row>
      <xdr:rowOff>47625</xdr:rowOff>
    </xdr:to>
    <xdr:pic>
      <xdr:nvPicPr>
        <xdr:cNvPr id="56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992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47625</xdr:colOff>
      <xdr:row>75</xdr:row>
      <xdr:rowOff>47625</xdr:rowOff>
    </xdr:to>
    <xdr:pic>
      <xdr:nvPicPr>
        <xdr:cNvPr id="56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6969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47625</xdr:colOff>
      <xdr:row>75</xdr:row>
      <xdr:rowOff>47625</xdr:rowOff>
    </xdr:to>
    <xdr:pic>
      <xdr:nvPicPr>
        <xdr:cNvPr id="56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6969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47625</xdr:colOff>
      <xdr:row>83</xdr:row>
      <xdr:rowOff>47625</xdr:rowOff>
    </xdr:to>
    <xdr:pic>
      <xdr:nvPicPr>
        <xdr:cNvPr id="56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106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47625</xdr:colOff>
      <xdr:row>83</xdr:row>
      <xdr:rowOff>47625</xdr:rowOff>
    </xdr:to>
    <xdr:pic>
      <xdr:nvPicPr>
        <xdr:cNvPr id="56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106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47625</xdr:rowOff>
    </xdr:to>
    <xdr:pic>
      <xdr:nvPicPr>
        <xdr:cNvPr id="57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754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47625</xdr:colOff>
      <xdr:row>81</xdr:row>
      <xdr:rowOff>47625</xdr:rowOff>
    </xdr:to>
    <xdr:pic>
      <xdr:nvPicPr>
        <xdr:cNvPr id="57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754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47625</xdr:colOff>
      <xdr:row>39</xdr:row>
      <xdr:rowOff>47625</xdr:rowOff>
    </xdr:to>
    <xdr:pic>
      <xdr:nvPicPr>
        <xdr:cNvPr id="57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639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47625</xdr:colOff>
      <xdr:row>39</xdr:row>
      <xdr:rowOff>47625</xdr:rowOff>
    </xdr:to>
    <xdr:pic>
      <xdr:nvPicPr>
        <xdr:cNvPr id="57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639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47625</xdr:colOff>
      <xdr:row>40</xdr:row>
      <xdr:rowOff>47625</xdr:rowOff>
    </xdr:to>
    <xdr:pic>
      <xdr:nvPicPr>
        <xdr:cNvPr id="57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829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47625</xdr:colOff>
      <xdr:row>40</xdr:row>
      <xdr:rowOff>47625</xdr:rowOff>
    </xdr:to>
    <xdr:pic>
      <xdr:nvPicPr>
        <xdr:cNvPr id="57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7829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47625</xdr:colOff>
      <xdr:row>93</xdr:row>
      <xdr:rowOff>47625</xdr:rowOff>
    </xdr:to>
    <xdr:pic>
      <xdr:nvPicPr>
        <xdr:cNvPr id="57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783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47625</xdr:colOff>
      <xdr:row>93</xdr:row>
      <xdr:rowOff>47625</xdr:rowOff>
    </xdr:to>
    <xdr:pic>
      <xdr:nvPicPr>
        <xdr:cNvPr id="57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783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47625</xdr:colOff>
      <xdr:row>92</xdr:row>
      <xdr:rowOff>47625</xdr:rowOff>
    </xdr:to>
    <xdr:pic>
      <xdr:nvPicPr>
        <xdr:cNvPr id="57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621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47625</xdr:colOff>
      <xdr:row>92</xdr:row>
      <xdr:rowOff>47625</xdr:rowOff>
    </xdr:to>
    <xdr:pic>
      <xdr:nvPicPr>
        <xdr:cNvPr id="57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621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47625</xdr:colOff>
      <xdr:row>128</xdr:row>
      <xdr:rowOff>47625</xdr:rowOff>
    </xdr:to>
    <xdr:pic>
      <xdr:nvPicPr>
        <xdr:cNvPr id="58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669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47625</xdr:colOff>
      <xdr:row>128</xdr:row>
      <xdr:rowOff>47625</xdr:rowOff>
    </xdr:to>
    <xdr:pic>
      <xdr:nvPicPr>
        <xdr:cNvPr id="58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669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47625</xdr:colOff>
      <xdr:row>43</xdr:row>
      <xdr:rowOff>47625</xdr:rowOff>
    </xdr:to>
    <xdr:pic>
      <xdr:nvPicPr>
        <xdr:cNvPr id="58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31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47625</xdr:colOff>
      <xdr:row>43</xdr:row>
      <xdr:rowOff>47625</xdr:rowOff>
    </xdr:to>
    <xdr:pic>
      <xdr:nvPicPr>
        <xdr:cNvPr id="58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31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47625</xdr:colOff>
      <xdr:row>85</xdr:row>
      <xdr:rowOff>47625</xdr:rowOff>
    </xdr:to>
    <xdr:pic>
      <xdr:nvPicPr>
        <xdr:cNvPr id="58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430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47625</xdr:colOff>
      <xdr:row>85</xdr:row>
      <xdr:rowOff>47625</xdr:rowOff>
    </xdr:to>
    <xdr:pic>
      <xdr:nvPicPr>
        <xdr:cNvPr id="58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430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47625</xdr:colOff>
      <xdr:row>86</xdr:row>
      <xdr:rowOff>47625</xdr:rowOff>
    </xdr:to>
    <xdr:pic>
      <xdr:nvPicPr>
        <xdr:cNvPr id="58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621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47625</xdr:colOff>
      <xdr:row>86</xdr:row>
      <xdr:rowOff>47625</xdr:rowOff>
    </xdr:to>
    <xdr:pic>
      <xdr:nvPicPr>
        <xdr:cNvPr id="58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621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47625</xdr:colOff>
      <xdr:row>88</xdr:row>
      <xdr:rowOff>47625</xdr:rowOff>
    </xdr:to>
    <xdr:pic>
      <xdr:nvPicPr>
        <xdr:cNvPr id="58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973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47625</xdr:colOff>
      <xdr:row>88</xdr:row>
      <xdr:rowOff>47625</xdr:rowOff>
    </xdr:to>
    <xdr:pic>
      <xdr:nvPicPr>
        <xdr:cNvPr id="58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973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47625</xdr:colOff>
      <xdr:row>65</xdr:row>
      <xdr:rowOff>47625</xdr:rowOff>
    </xdr:to>
    <xdr:pic>
      <xdr:nvPicPr>
        <xdr:cNvPr id="59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963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47625</xdr:colOff>
      <xdr:row>65</xdr:row>
      <xdr:rowOff>47625</xdr:rowOff>
    </xdr:to>
    <xdr:pic>
      <xdr:nvPicPr>
        <xdr:cNvPr id="59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963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47625</xdr:colOff>
      <xdr:row>127</xdr:row>
      <xdr:rowOff>47625</xdr:rowOff>
    </xdr:to>
    <xdr:pic>
      <xdr:nvPicPr>
        <xdr:cNvPr id="59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507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47625</xdr:colOff>
      <xdr:row>127</xdr:row>
      <xdr:rowOff>47625</xdr:rowOff>
    </xdr:to>
    <xdr:pic>
      <xdr:nvPicPr>
        <xdr:cNvPr id="59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507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47625</xdr:colOff>
      <xdr:row>138</xdr:row>
      <xdr:rowOff>47625</xdr:rowOff>
    </xdr:to>
    <xdr:pic>
      <xdr:nvPicPr>
        <xdr:cNvPr id="59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450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47625</xdr:colOff>
      <xdr:row>138</xdr:row>
      <xdr:rowOff>47625</xdr:rowOff>
    </xdr:to>
    <xdr:pic>
      <xdr:nvPicPr>
        <xdr:cNvPr id="59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450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7</xdr:col>
      <xdr:colOff>47625</xdr:colOff>
      <xdr:row>139</xdr:row>
      <xdr:rowOff>47625</xdr:rowOff>
    </xdr:to>
    <xdr:pic>
      <xdr:nvPicPr>
        <xdr:cNvPr id="59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612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7</xdr:col>
      <xdr:colOff>47625</xdr:colOff>
      <xdr:row>139</xdr:row>
      <xdr:rowOff>47625</xdr:rowOff>
    </xdr:to>
    <xdr:pic>
      <xdr:nvPicPr>
        <xdr:cNvPr id="59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612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7</xdr:col>
      <xdr:colOff>47625</xdr:colOff>
      <xdr:row>140</xdr:row>
      <xdr:rowOff>47625</xdr:rowOff>
    </xdr:to>
    <xdr:pic>
      <xdr:nvPicPr>
        <xdr:cNvPr id="59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774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7</xdr:col>
      <xdr:colOff>47625</xdr:colOff>
      <xdr:row>140</xdr:row>
      <xdr:rowOff>47625</xdr:rowOff>
    </xdr:to>
    <xdr:pic>
      <xdr:nvPicPr>
        <xdr:cNvPr id="59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774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47625</xdr:colOff>
      <xdr:row>141</xdr:row>
      <xdr:rowOff>47625</xdr:rowOff>
    </xdr:to>
    <xdr:pic>
      <xdr:nvPicPr>
        <xdr:cNvPr id="60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936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7</xdr:col>
      <xdr:colOff>47625</xdr:colOff>
      <xdr:row>141</xdr:row>
      <xdr:rowOff>47625</xdr:rowOff>
    </xdr:to>
    <xdr:pic>
      <xdr:nvPicPr>
        <xdr:cNvPr id="60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936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47625</xdr:colOff>
      <xdr:row>98</xdr:row>
      <xdr:rowOff>47625</xdr:rowOff>
    </xdr:to>
    <xdr:pic>
      <xdr:nvPicPr>
        <xdr:cNvPr id="60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592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47625</xdr:colOff>
      <xdr:row>98</xdr:row>
      <xdr:rowOff>47625</xdr:rowOff>
    </xdr:to>
    <xdr:pic>
      <xdr:nvPicPr>
        <xdr:cNvPr id="60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592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47625</xdr:colOff>
      <xdr:row>99</xdr:row>
      <xdr:rowOff>47625</xdr:rowOff>
    </xdr:to>
    <xdr:pic>
      <xdr:nvPicPr>
        <xdr:cNvPr id="60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754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47625</xdr:colOff>
      <xdr:row>99</xdr:row>
      <xdr:rowOff>47625</xdr:rowOff>
    </xdr:to>
    <xdr:pic>
      <xdr:nvPicPr>
        <xdr:cNvPr id="60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754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47625</xdr:colOff>
      <xdr:row>100</xdr:row>
      <xdr:rowOff>47625</xdr:rowOff>
    </xdr:to>
    <xdr:pic>
      <xdr:nvPicPr>
        <xdr:cNvPr id="60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916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47625</xdr:colOff>
      <xdr:row>100</xdr:row>
      <xdr:rowOff>47625</xdr:rowOff>
    </xdr:to>
    <xdr:pic>
      <xdr:nvPicPr>
        <xdr:cNvPr id="60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916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47625</xdr:colOff>
      <xdr:row>101</xdr:row>
      <xdr:rowOff>47625</xdr:rowOff>
    </xdr:to>
    <xdr:pic>
      <xdr:nvPicPr>
        <xdr:cNvPr id="60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078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</xdr:row>
      <xdr:rowOff>0</xdr:rowOff>
    </xdr:from>
    <xdr:to>
      <xdr:col>7</xdr:col>
      <xdr:colOff>47625</xdr:colOff>
      <xdr:row>101</xdr:row>
      <xdr:rowOff>47625</xdr:rowOff>
    </xdr:to>
    <xdr:pic>
      <xdr:nvPicPr>
        <xdr:cNvPr id="60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078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47625</xdr:colOff>
      <xdr:row>42</xdr:row>
      <xdr:rowOff>47625</xdr:rowOff>
    </xdr:to>
    <xdr:pic>
      <xdr:nvPicPr>
        <xdr:cNvPr id="61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153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47625</xdr:colOff>
      <xdr:row>42</xdr:row>
      <xdr:rowOff>47625</xdr:rowOff>
    </xdr:to>
    <xdr:pic>
      <xdr:nvPicPr>
        <xdr:cNvPr id="61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8153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47625</xdr:colOff>
      <xdr:row>90</xdr:row>
      <xdr:rowOff>47625</xdr:rowOff>
    </xdr:to>
    <xdr:pic>
      <xdr:nvPicPr>
        <xdr:cNvPr id="61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297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47625</xdr:colOff>
      <xdr:row>90</xdr:row>
      <xdr:rowOff>47625</xdr:rowOff>
    </xdr:to>
    <xdr:pic>
      <xdr:nvPicPr>
        <xdr:cNvPr id="61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6297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47625</xdr:colOff>
      <xdr:row>129</xdr:row>
      <xdr:rowOff>47625</xdr:rowOff>
    </xdr:to>
    <xdr:pic>
      <xdr:nvPicPr>
        <xdr:cNvPr id="61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831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47625</xdr:colOff>
      <xdr:row>129</xdr:row>
      <xdr:rowOff>47625</xdr:rowOff>
    </xdr:to>
    <xdr:pic>
      <xdr:nvPicPr>
        <xdr:cNvPr id="61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831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47625</xdr:colOff>
      <xdr:row>130</xdr:row>
      <xdr:rowOff>47625</xdr:rowOff>
    </xdr:to>
    <xdr:pic>
      <xdr:nvPicPr>
        <xdr:cNvPr id="61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993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47625</xdr:colOff>
      <xdr:row>130</xdr:row>
      <xdr:rowOff>47625</xdr:rowOff>
    </xdr:to>
    <xdr:pic>
      <xdr:nvPicPr>
        <xdr:cNvPr id="61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993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47625</xdr:colOff>
      <xdr:row>131</xdr:row>
      <xdr:rowOff>47625</xdr:rowOff>
    </xdr:to>
    <xdr:pic>
      <xdr:nvPicPr>
        <xdr:cNvPr id="61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155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47625</xdr:colOff>
      <xdr:row>131</xdr:row>
      <xdr:rowOff>47625</xdr:rowOff>
    </xdr:to>
    <xdr:pic>
      <xdr:nvPicPr>
        <xdr:cNvPr id="61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155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47625</xdr:colOff>
      <xdr:row>132</xdr:row>
      <xdr:rowOff>47625</xdr:rowOff>
    </xdr:to>
    <xdr:pic>
      <xdr:nvPicPr>
        <xdr:cNvPr id="62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317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47625</xdr:colOff>
      <xdr:row>132</xdr:row>
      <xdr:rowOff>47625</xdr:rowOff>
    </xdr:to>
    <xdr:pic>
      <xdr:nvPicPr>
        <xdr:cNvPr id="62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317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47625</xdr:colOff>
      <xdr:row>133</xdr:row>
      <xdr:rowOff>47625</xdr:rowOff>
    </xdr:to>
    <xdr:pic>
      <xdr:nvPicPr>
        <xdr:cNvPr id="62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479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47625</xdr:colOff>
      <xdr:row>133</xdr:row>
      <xdr:rowOff>47625</xdr:rowOff>
    </xdr:to>
    <xdr:pic>
      <xdr:nvPicPr>
        <xdr:cNvPr id="62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479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47625</xdr:colOff>
      <xdr:row>134</xdr:row>
      <xdr:rowOff>47625</xdr:rowOff>
    </xdr:to>
    <xdr:pic>
      <xdr:nvPicPr>
        <xdr:cNvPr id="62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640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47625</xdr:colOff>
      <xdr:row>134</xdr:row>
      <xdr:rowOff>47625</xdr:rowOff>
    </xdr:to>
    <xdr:pic>
      <xdr:nvPicPr>
        <xdr:cNvPr id="62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640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47625</xdr:colOff>
      <xdr:row>102</xdr:row>
      <xdr:rowOff>47625</xdr:rowOff>
    </xdr:to>
    <xdr:pic>
      <xdr:nvPicPr>
        <xdr:cNvPr id="62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240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47625</xdr:colOff>
      <xdr:row>102</xdr:row>
      <xdr:rowOff>47625</xdr:rowOff>
    </xdr:to>
    <xdr:pic>
      <xdr:nvPicPr>
        <xdr:cNvPr id="62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240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47625</xdr:colOff>
      <xdr:row>103</xdr:row>
      <xdr:rowOff>47625</xdr:rowOff>
    </xdr:to>
    <xdr:pic>
      <xdr:nvPicPr>
        <xdr:cNvPr id="62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402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47625</xdr:colOff>
      <xdr:row>103</xdr:row>
      <xdr:rowOff>47625</xdr:rowOff>
    </xdr:to>
    <xdr:pic>
      <xdr:nvPicPr>
        <xdr:cNvPr id="62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402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</xdr:row>
      <xdr:rowOff>0</xdr:rowOff>
    </xdr:from>
    <xdr:to>
      <xdr:col>7</xdr:col>
      <xdr:colOff>47625</xdr:colOff>
      <xdr:row>104</xdr:row>
      <xdr:rowOff>47625</xdr:rowOff>
    </xdr:to>
    <xdr:pic>
      <xdr:nvPicPr>
        <xdr:cNvPr id="63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564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</xdr:row>
      <xdr:rowOff>0</xdr:rowOff>
    </xdr:from>
    <xdr:to>
      <xdr:col>7</xdr:col>
      <xdr:colOff>47625</xdr:colOff>
      <xdr:row>104</xdr:row>
      <xdr:rowOff>47625</xdr:rowOff>
    </xdr:to>
    <xdr:pic>
      <xdr:nvPicPr>
        <xdr:cNvPr id="63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564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47625</xdr:colOff>
      <xdr:row>105</xdr:row>
      <xdr:rowOff>47625</xdr:rowOff>
    </xdr:to>
    <xdr:pic>
      <xdr:nvPicPr>
        <xdr:cNvPr id="63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726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47625</xdr:colOff>
      <xdr:row>105</xdr:row>
      <xdr:rowOff>47625</xdr:rowOff>
    </xdr:to>
    <xdr:pic>
      <xdr:nvPicPr>
        <xdr:cNvPr id="63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726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47625</xdr:colOff>
      <xdr:row>106</xdr:row>
      <xdr:rowOff>47625</xdr:rowOff>
    </xdr:to>
    <xdr:pic>
      <xdr:nvPicPr>
        <xdr:cNvPr id="63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888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47625</xdr:colOff>
      <xdr:row>106</xdr:row>
      <xdr:rowOff>47625</xdr:rowOff>
    </xdr:to>
    <xdr:pic>
      <xdr:nvPicPr>
        <xdr:cNvPr id="63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8888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47625</xdr:colOff>
      <xdr:row>107</xdr:row>
      <xdr:rowOff>47625</xdr:rowOff>
    </xdr:to>
    <xdr:pic>
      <xdr:nvPicPr>
        <xdr:cNvPr id="63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050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47625</xdr:colOff>
      <xdr:row>107</xdr:row>
      <xdr:rowOff>47625</xdr:rowOff>
    </xdr:to>
    <xdr:pic>
      <xdr:nvPicPr>
        <xdr:cNvPr id="63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050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3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3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4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4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4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4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4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4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4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4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4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47625</xdr:colOff>
      <xdr:row>108</xdr:row>
      <xdr:rowOff>47625</xdr:rowOff>
    </xdr:to>
    <xdr:pic>
      <xdr:nvPicPr>
        <xdr:cNvPr id="64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211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47625</xdr:colOff>
      <xdr:row>109</xdr:row>
      <xdr:rowOff>47625</xdr:rowOff>
    </xdr:to>
    <xdr:pic>
      <xdr:nvPicPr>
        <xdr:cNvPr id="65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402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47625</xdr:colOff>
      <xdr:row>109</xdr:row>
      <xdr:rowOff>47625</xdr:rowOff>
    </xdr:to>
    <xdr:pic>
      <xdr:nvPicPr>
        <xdr:cNvPr id="65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402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47625</xdr:colOff>
      <xdr:row>110</xdr:row>
      <xdr:rowOff>47625</xdr:rowOff>
    </xdr:to>
    <xdr:pic>
      <xdr:nvPicPr>
        <xdr:cNvPr id="65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5643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7</xdr:col>
      <xdr:colOff>47625</xdr:colOff>
      <xdr:row>110</xdr:row>
      <xdr:rowOff>47625</xdr:rowOff>
    </xdr:to>
    <xdr:pic>
      <xdr:nvPicPr>
        <xdr:cNvPr id="65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5643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47625</xdr:colOff>
      <xdr:row>111</xdr:row>
      <xdr:rowOff>47625</xdr:rowOff>
    </xdr:to>
    <xdr:pic>
      <xdr:nvPicPr>
        <xdr:cNvPr id="65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726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</xdr:row>
      <xdr:rowOff>0</xdr:rowOff>
    </xdr:from>
    <xdr:to>
      <xdr:col>7</xdr:col>
      <xdr:colOff>47625</xdr:colOff>
      <xdr:row>111</xdr:row>
      <xdr:rowOff>47625</xdr:rowOff>
    </xdr:to>
    <xdr:pic>
      <xdr:nvPicPr>
        <xdr:cNvPr id="65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726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47625</xdr:colOff>
      <xdr:row>112</xdr:row>
      <xdr:rowOff>47625</xdr:rowOff>
    </xdr:to>
    <xdr:pic>
      <xdr:nvPicPr>
        <xdr:cNvPr id="65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888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47625</xdr:colOff>
      <xdr:row>112</xdr:row>
      <xdr:rowOff>47625</xdr:rowOff>
    </xdr:to>
    <xdr:pic>
      <xdr:nvPicPr>
        <xdr:cNvPr id="65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9888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47625</xdr:colOff>
      <xdr:row>113</xdr:row>
      <xdr:rowOff>47625</xdr:rowOff>
    </xdr:to>
    <xdr:pic>
      <xdr:nvPicPr>
        <xdr:cNvPr id="65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050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47625</xdr:colOff>
      <xdr:row>113</xdr:row>
      <xdr:rowOff>47625</xdr:rowOff>
    </xdr:to>
    <xdr:pic>
      <xdr:nvPicPr>
        <xdr:cNvPr id="65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050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47625</xdr:colOff>
      <xdr:row>114</xdr:row>
      <xdr:rowOff>47625</xdr:rowOff>
    </xdr:to>
    <xdr:pic>
      <xdr:nvPicPr>
        <xdr:cNvPr id="66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212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47625</xdr:colOff>
      <xdr:row>114</xdr:row>
      <xdr:rowOff>47625</xdr:rowOff>
    </xdr:to>
    <xdr:pic>
      <xdr:nvPicPr>
        <xdr:cNvPr id="66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212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</xdr:row>
      <xdr:rowOff>0</xdr:rowOff>
    </xdr:from>
    <xdr:to>
      <xdr:col>7</xdr:col>
      <xdr:colOff>47625</xdr:colOff>
      <xdr:row>115</xdr:row>
      <xdr:rowOff>47625</xdr:rowOff>
    </xdr:to>
    <xdr:pic>
      <xdr:nvPicPr>
        <xdr:cNvPr id="66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373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</xdr:row>
      <xdr:rowOff>0</xdr:rowOff>
    </xdr:from>
    <xdr:to>
      <xdr:col>7</xdr:col>
      <xdr:colOff>47625</xdr:colOff>
      <xdr:row>115</xdr:row>
      <xdr:rowOff>47625</xdr:rowOff>
    </xdr:to>
    <xdr:pic>
      <xdr:nvPicPr>
        <xdr:cNvPr id="66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373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47625</xdr:colOff>
      <xdr:row>116</xdr:row>
      <xdr:rowOff>47625</xdr:rowOff>
    </xdr:to>
    <xdr:pic>
      <xdr:nvPicPr>
        <xdr:cNvPr id="66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535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47625</xdr:colOff>
      <xdr:row>116</xdr:row>
      <xdr:rowOff>47625</xdr:rowOff>
    </xdr:to>
    <xdr:pic>
      <xdr:nvPicPr>
        <xdr:cNvPr id="66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535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47625</xdr:colOff>
      <xdr:row>117</xdr:row>
      <xdr:rowOff>47625</xdr:rowOff>
    </xdr:to>
    <xdr:pic>
      <xdr:nvPicPr>
        <xdr:cNvPr id="66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697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47625</xdr:colOff>
      <xdr:row>117</xdr:row>
      <xdr:rowOff>47625</xdr:rowOff>
    </xdr:to>
    <xdr:pic>
      <xdr:nvPicPr>
        <xdr:cNvPr id="66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697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47625</xdr:colOff>
      <xdr:row>118</xdr:row>
      <xdr:rowOff>47625</xdr:rowOff>
    </xdr:to>
    <xdr:pic>
      <xdr:nvPicPr>
        <xdr:cNvPr id="66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859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47625</xdr:colOff>
      <xdr:row>118</xdr:row>
      <xdr:rowOff>47625</xdr:rowOff>
    </xdr:to>
    <xdr:pic>
      <xdr:nvPicPr>
        <xdr:cNvPr id="66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0859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47625</xdr:colOff>
      <xdr:row>124</xdr:row>
      <xdr:rowOff>47625</xdr:rowOff>
    </xdr:to>
    <xdr:pic>
      <xdr:nvPicPr>
        <xdr:cNvPr id="67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47625</xdr:colOff>
      <xdr:row>124</xdr:row>
      <xdr:rowOff>47625</xdr:rowOff>
    </xdr:to>
    <xdr:pic>
      <xdr:nvPicPr>
        <xdr:cNvPr id="67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47625</xdr:colOff>
      <xdr:row>124</xdr:row>
      <xdr:rowOff>47625</xdr:rowOff>
    </xdr:to>
    <xdr:pic>
      <xdr:nvPicPr>
        <xdr:cNvPr id="67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47625</xdr:colOff>
      <xdr:row>124</xdr:row>
      <xdr:rowOff>47625</xdr:rowOff>
    </xdr:to>
    <xdr:pic>
      <xdr:nvPicPr>
        <xdr:cNvPr id="67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7</xdr:col>
      <xdr:colOff>47625</xdr:colOff>
      <xdr:row>124</xdr:row>
      <xdr:rowOff>47625</xdr:rowOff>
    </xdr:to>
    <xdr:pic>
      <xdr:nvPicPr>
        <xdr:cNvPr id="67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7</xdr:col>
      <xdr:colOff>47625</xdr:colOff>
      <xdr:row>124</xdr:row>
      <xdr:rowOff>47625</xdr:rowOff>
    </xdr:to>
    <xdr:pic>
      <xdr:nvPicPr>
        <xdr:cNvPr id="67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47625</xdr:colOff>
      <xdr:row>124</xdr:row>
      <xdr:rowOff>47625</xdr:rowOff>
    </xdr:to>
    <xdr:pic>
      <xdr:nvPicPr>
        <xdr:cNvPr id="67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7</xdr:col>
      <xdr:colOff>47625</xdr:colOff>
      <xdr:row>124</xdr:row>
      <xdr:rowOff>47625</xdr:rowOff>
    </xdr:to>
    <xdr:pic>
      <xdr:nvPicPr>
        <xdr:cNvPr id="67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47625</xdr:colOff>
      <xdr:row>124</xdr:row>
      <xdr:rowOff>47625</xdr:rowOff>
    </xdr:to>
    <xdr:pic>
      <xdr:nvPicPr>
        <xdr:cNvPr id="67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47625</xdr:colOff>
      <xdr:row>124</xdr:row>
      <xdr:rowOff>47625</xdr:rowOff>
    </xdr:to>
    <xdr:pic>
      <xdr:nvPicPr>
        <xdr:cNvPr id="67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47625</xdr:colOff>
      <xdr:row>124</xdr:row>
      <xdr:rowOff>47625</xdr:rowOff>
    </xdr:to>
    <xdr:pic>
      <xdr:nvPicPr>
        <xdr:cNvPr id="68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47625</xdr:colOff>
      <xdr:row>124</xdr:row>
      <xdr:rowOff>47625</xdr:rowOff>
    </xdr:to>
    <xdr:pic>
      <xdr:nvPicPr>
        <xdr:cNvPr id="68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021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7</xdr:col>
      <xdr:colOff>47625</xdr:colOff>
      <xdr:row>125</xdr:row>
      <xdr:rowOff>47625</xdr:rowOff>
    </xdr:to>
    <xdr:pic>
      <xdr:nvPicPr>
        <xdr:cNvPr id="68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183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7</xdr:col>
      <xdr:colOff>47625</xdr:colOff>
      <xdr:row>125</xdr:row>
      <xdr:rowOff>47625</xdr:rowOff>
    </xdr:to>
    <xdr:pic>
      <xdr:nvPicPr>
        <xdr:cNvPr id="68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183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68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68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47625</xdr:colOff>
      <xdr:row>136</xdr:row>
      <xdr:rowOff>47625</xdr:rowOff>
    </xdr:to>
    <xdr:pic>
      <xdr:nvPicPr>
        <xdr:cNvPr id="68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126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47625</xdr:colOff>
      <xdr:row>136</xdr:row>
      <xdr:rowOff>47625</xdr:rowOff>
    </xdr:to>
    <xdr:pic>
      <xdr:nvPicPr>
        <xdr:cNvPr id="68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126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47625</xdr:colOff>
      <xdr:row>142</xdr:row>
      <xdr:rowOff>47625</xdr:rowOff>
    </xdr:to>
    <xdr:pic>
      <xdr:nvPicPr>
        <xdr:cNvPr id="68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098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47625</xdr:colOff>
      <xdr:row>142</xdr:row>
      <xdr:rowOff>47625</xdr:rowOff>
    </xdr:to>
    <xdr:pic>
      <xdr:nvPicPr>
        <xdr:cNvPr id="68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098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47625</xdr:colOff>
      <xdr:row>136</xdr:row>
      <xdr:rowOff>47625</xdr:rowOff>
    </xdr:to>
    <xdr:pic>
      <xdr:nvPicPr>
        <xdr:cNvPr id="69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126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47625</xdr:colOff>
      <xdr:row>136</xdr:row>
      <xdr:rowOff>47625</xdr:rowOff>
    </xdr:to>
    <xdr:pic>
      <xdr:nvPicPr>
        <xdr:cNvPr id="69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126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47625</xdr:colOff>
      <xdr:row>142</xdr:row>
      <xdr:rowOff>47625</xdr:rowOff>
    </xdr:to>
    <xdr:pic>
      <xdr:nvPicPr>
        <xdr:cNvPr id="69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098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47625</xdr:colOff>
      <xdr:row>142</xdr:row>
      <xdr:rowOff>47625</xdr:rowOff>
    </xdr:to>
    <xdr:pic>
      <xdr:nvPicPr>
        <xdr:cNvPr id="69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098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47625</xdr:colOff>
      <xdr:row>143</xdr:row>
      <xdr:rowOff>47625</xdr:rowOff>
    </xdr:to>
    <xdr:pic>
      <xdr:nvPicPr>
        <xdr:cNvPr id="69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288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47625</xdr:colOff>
      <xdr:row>143</xdr:row>
      <xdr:rowOff>47625</xdr:rowOff>
    </xdr:to>
    <xdr:pic>
      <xdr:nvPicPr>
        <xdr:cNvPr id="69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288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19050</xdr:rowOff>
    </xdr:from>
    <xdr:to>
      <xdr:col>7</xdr:col>
      <xdr:colOff>47625</xdr:colOff>
      <xdr:row>142</xdr:row>
      <xdr:rowOff>66675</xdr:rowOff>
    </xdr:to>
    <xdr:pic>
      <xdr:nvPicPr>
        <xdr:cNvPr id="69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117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</xdr:row>
      <xdr:rowOff>0</xdr:rowOff>
    </xdr:from>
    <xdr:to>
      <xdr:col>7</xdr:col>
      <xdr:colOff>47625</xdr:colOff>
      <xdr:row>145</xdr:row>
      <xdr:rowOff>47625</xdr:rowOff>
    </xdr:to>
    <xdr:pic>
      <xdr:nvPicPr>
        <xdr:cNvPr id="69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593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</xdr:row>
      <xdr:rowOff>0</xdr:rowOff>
    </xdr:from>
    <xdr:to>
      <xdr:col>7</xdr:col>
      <xdr:colOff>47625</xdr:colOff>
      <xdr:row>145</xdr:row>
      <xdr:rowOff>47625</xdr:rowOff>
    </xdr:to>
    <xdr:pic>
      <xdr:nvPicPr>
        <xdr:cNvPr id="69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593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7</xdr:col>
      <xdr:colOff>47625</xdr:colOff>
      <xdr:row>146</xdr:row>
      <xdr:rowOff>47625</xdr:rowOff>
    </xdr:to>
    <xdr:pic>
      <xdr:nvPicPr>
        <xdr:cNvPr id="69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68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7</xdr:col>
      <xdr:colOff>47625</xdr:colOff>
      <xdr:row>146</xdr:row>
      <xdr:rowOff>47625</xdr:rowOff>
    </xdr:to>
    <xdr:pic>
      <xdr:nvPicPr>
        <xdr:cNvPr id="70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68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47625</xdr:colOff>
      <xdr:row>147</xdr:row>
      <xdr:rowOff>47625</xdr:rowOff>
    </xdr:to>
    <xdr:pic>
      <xdr:nvPicPr>
        <xdr:cNvPr id="70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888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7</xdr:col>
      <xdr:colOff>47625</xdr:colOff>
      <xdr:row>147</xdr:row>
      <xdr:rowOff>47625</xdr:rowOff>
    </xdr:to>
    <xdr:pic>
      <xdr:nvPicPr>
        <xdr:cNvPr id="70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888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7</xdr:col>
      <xdr:colOff>47625</xdr:colOff>
      <xdr:row>148</xdr:row>
      <xdr:rowOff>47625</xdr:rowOff>
    </xdr:to>
    <xdr:pic>
      <xdr:nvPicPr>
        <xdr:cNvPr id="70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5088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7</xdr:col>
      <xdr:colOff>47625</xdr:colOff>
      <xdr:row>148</xdr:row>
      <xdr:rowOff>47625</xdr:rowOff>
    </xdr:to>
    <xdr:pic>
      <xdr:nvPicPr>
        <xdr:cNvPr id="70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5088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7</xdr:col>
      <xdr:colOff>47625</xdr:colOff>
      <xdr:row>149</xdr:row>
      <xdr:rowOff>57150</xdr:rowOff>
    </xdr:to>
    <xdr:pic>
      <xdr:nvPicPr>
        <xdr:cNvPr id="70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52507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7</xdr:col>
      <xdr:colOff>47625</xdr:colOff>
      <xdr:row>149</xdr:row>
      <xdr:rowOff>57150</xdr:rowOff>
    </xdr:to>
    <xdr:pic>
      <xdr:nvPicPr>
        <xdr:cNvPr id="70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525077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47625</xdr:colOff>
      <xdr:row>150</xdr:row>
      <xdr:rowOff>47625</xdr:rowOff>
    </xdr:to>
    <xdr:pic>
      <xdr:nvPicPr>
        <xdr:cNvPr id="70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5460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7</xdr:col>
      <xdr:colOff>47625</xdr:colOff>
      <xdr:row>150</xdr:row>
      <xdr:rowOff>47625</xdr:rowOff>
    </xdr:to>
    <xdr:pic>
      <xdr:nvPicPr>
        <xdr:cNvPr id="70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5460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47625</xdr:colOff>
      <xdr:row>151</xdr:row>
      <xdr:rowOff>47625</xdr:rowOff>
    </xdr:to>
    <xdr:pic>
      <xdr:nvPicPr>
        <xdr:cNvPr id="70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5669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47625</xdr:colOff>
      <xdr:row>151</xdr:row>
      <xdr:rowOff>47625</xdr:rowOff>
    </xdr:to>
    <xdr:pic>
      <xdr:nvPicPr>
        <xdr:cNvPr id="71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5669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47625</xdr:colOff>
      <xdr:row>152</xdr:row>
      <xdr:rowOff>47625</xdr:rowOff>
    </xdr:to>
    <xdr:pic>
      <xdr:nvPicPr>
        <xdr:cNvPr id="71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7</xdr:col>
      <xdr:colOff>47625</xdr:colOff>
      <xdr:row>152</xdr:row>
      <xdr:rowOff>47625</xdr:rowOff>
    </xdr:to>
    <xdr:pic>
      <xdr:nvPicPr>
        <xdr:cNvPr id="71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71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71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71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47625</xdr:colOff>
      <xdr:row>135</xdr:row>
      <xdr:rowOff>47625</xdr:rowOff>
    </xdr:to>
    <xdr:pic>
      <xdr:nvPicPr>
        <xdr:cNvPr id="71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2802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47625</xdr:colOff>
      <xdr:row>70</xdr:row>
      <xdr:rowOff>47625</xdr:rowOff>
    </xdr:to>
    <xdr:pic>
      <xdr:nvPicPr>
        <xdr:cNvPr id="71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801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47625</xdr:colOff>
      <xdr:row>70</xdr:row>
      <xdr:rowOff>47625</xdr:rowOff>
    </xdr:to>
    <xdr:pic>
      <xdr:nvPicPr>
        <xdr:cNvPr id="71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801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47625</xdr:colOff>
      <xdr:row>70</xdr:row>
      <xdr:rowOff>47625</xdr:rowOff>
    </xdr:to>
    <xdr:pic>
      <xdr:nvPicPr>
        <xdr:cNvPr id="71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801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47625</xdr:colOff>
      <xdr:row>70</xdr:row>
      <xdr:rowOff>47625</xdr:rowOff>
    </xdr:to>
    <xdr:pic>
      <xdr:nvPicPr>
        <xdr:cNvPr id="72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801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47625</xdr:colOff>
      <xdr:row>72</xdr:row>
      <xdr:rowOff>47625</xdr:rowOff>
    </xdr:to>
    <xdr:pic>
      <xdr:nvPicPr>
        <xdr:cNvPr id="72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154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47625</xdr:colOff>
      <xdr:row>72</xdr:row>
      <xdr:rowOff>47625</xdr:rowOff>
    </xdr:to>
    <xdr:pic>
      <xdr:nvPicPr>
        <xdr:cNvPr id="72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154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47625</xdr:colOff>
      <xdr:row>72</xdr:row>
      <xdr:rowOff>47625</xdr:rowOff>
    </xdr:to>
    <xdr:pic>
      <xdr:nvPicPr>
        <xdr:cNvPr id="72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154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47625</xdr:colOff>
      <xdr:row>72</xdr:row>
      <xdr:rowOff>47625</xdr:rowOff>
    </xdr:to>
    <xdr:pic>
      <xdr:nvPicPr>
        <xdr:cNvPr id="72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154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47625</xdr:colOff>
      <xdr:row>74</xdr:row>
      <xdr:rowOff>47625</xdr:rowOff>
    </xdr:to>
    <xdr:pic>
      <xdr:nvPicPr>
        <xdr:cNvPr id="72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506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47625</xdr:colOff>
      <xdr:row>74</xdr:row>
      <xdr:rowOff>47625</xdr:rowOff>
    </xdr:to>
    <xdr:pic>
      <xdr:nvPicPr>
        <xdr:cNvPr id="72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506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47625</xdr:colOff>
      <xdr:row>74</xdr:row>
      <xdr:rowOff>47625</xdr:rowOff>
    </xdr:to>
    <xdr:pic>
      <xdr:nvPicPr>
        <xdr:cNvPr id="72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506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47625</xdr:colOff>
      <xdr:row>74</xdr:row>
      <xdr:rowOff>47625</xdr:rowOff>
    </xdr:to>
    <xdr:pic>
      <xdr:nvPicPr>
        <xdr:cNvPr id="72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506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47625</xdr:colOff>
      <xdr:row>76</xdr:row>
      <xdr:rowOff>47625</xdr:rowOff>
    </xdr:to>
    <xdr:pic>
      <xdr:nvPicPr>
        <xdr:cNvPr id="72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858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47625</xdr:colOff>
      <xdr:row>76</xdr:row>
      <xdr:rowOff>47625</xdr:rowOff>
    </xdr:to>
    <xdr:pic>
      <xdr:nvPicPr>
        <xdr:cNvPr id="73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858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47625</xdr:colOff>
      <xdr:row>76</xdr:row>
      <xdr:rowOff>47625</xdr:rowOff>
    </xdr:to>
    <xdr:pic>
      <xdr:nvPicPr>
        <xdr:cNvPr id="73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858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47625</xdr:colOff>
      <xdr:row>76</xdr:row>
      <xdr:rowOff>47625</xdr:rowOff>
    </xdr:to>
    <xdr:pic>
      <xdr:nvPicPr>
        <xdr:cNvPr id="73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38588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47625</xdr:colOff>
      <xdr:row>78</xdr:row>
      <xdr:rowOff>47625</xdr:rowOff>
    </xdr:to>
    <xdr:pic>
      <xdr:nvPicPr>
        <xdr:cNvPr id="73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211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47625</xdr:colOff>
      <xdr:row>78</xdr:row>
      <xdr:rowOff>47625</xdr:rowOff>
    </xdr:to>
    <xdr:pic>
      <xdr:nvPicPr>
        <xdr:cNvPr id="73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211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47625</xdr:colOff>
      <xdr:row>78</xdr:row>
      <xdr:rowOff>47625</xdr:rowOff>
    </xdr:to>
    <xdr:pic>
      <xdr:nvPicPr>
        <xdr:cNvPr id="73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211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47625</xdr:colOff>
      <xdr:row>78</xdr:row>
      <xdr:rowOff>47625</xdr:rowOff>
    </xdr:to>
    <xdr:pic>
      <xdr:nvPicPr>
        <xdr:cNvPr id="73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211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47625</xdr:colOff>
      <xdr:row>85</xdr:row>
      <xdr:rowOff>47625</xdr:rowOff>
    </xdr:to>
    <xdr:pic>
      <xdr:nvPicPr>
        <xdr:cNvPr id="73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430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47625</xdr:colOff>
      <xdr:row>85</xdr:row>
      <xdr:rowOff>47625</xdr:rowOff>
    </xdr:to>
    <xdr:pic>
      <xdr:nvPicPr>
        <xdr:cNvPr id="73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430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47625</xdr:colOff>
      <xdr:row>85</xdr:row>
      <xdr:rowOff>47625</xdr:rowOff>
    </xdr:to>
    <xdr:pic>
      <xdr:nvPicPr>
        <xdr:cNvPr id="73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430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47625</xdr:colOff>
      <xdr:row>85</xdr:row>
      <xdr:rowOff>47625</xdr:rowOff>
    </xdr:to>
    <xdr:pic>
      <xdr:nvPicPr>
        <xdr:cNvPr id="74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430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4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4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4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4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4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4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4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4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4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5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5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5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5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5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5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5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5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5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5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6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6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6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6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64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47625</xdr:colOff>
      <xdr:row>97</xdr:row>
      <xdr:rowOff>47625</xdr:rowOff>
    </xdr:to>
    <xdr:pic>
      <xdr:nvPicPr>
        <xdr:cNvPr id="76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430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47625</xdr:colOff>
      <xdr:row>80</xdr:row>
      <xdr:rowOff>47625</xdr:rowOff>
    </xdr:to>
    <xdr:pic>
      <xdr:nvPicPr>
        <xdr:cNvPr id="76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563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47625</xdr:colOff>
      <xdr:row>80</xdr:row>
      <xdr:rowOff>47625</xdr:rowOff>
    </xdr:to>
    <xdr:pic>
      <xdr:nvPicPr>
        <xdr:cNvPr id="767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563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47625</xdr:colOff>
      <xdr:row>80</xdr:row>
      <xdr:rowOff>47625</xdr:rowOff>
    </xdr:to>
    <xdr:pic>
      <xdr:nvPicPr>
        <xdr:cNvPr id="768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563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47625</xdr:colOff>
      <xdr:row>80</xdr:row>
      <xdr:rowOff>47625</xdr:rowOff>
    </xdr:to>
    <xdr:pic>
      <xdr:nvPicPr>
        <xdr:cNvPr id="769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563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47625</xdr:rowOff>
    </xdr:to>
    <xdr:pic>
      <xdr:nvPicPr>
        <xdr:cNvPr id="770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916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47625</xdr:rowOff>
    </xdr:to>
    <xdr:pic>
      <xdr:nvPicPr>
        <xdr:cNvPr id="771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916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47625</xdr:rowOff>
    </xdr:to>
    <xdr:pic>
      <xdr:nvPicPr>
        <xdr:cNvPr id="772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916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47625</xdr:colOff>
      <xdr:row>82</xdr:row>
      <xdr:rowOff>47625</xdr:rowOff>
    </xdr:to>
    <xdr:pic>
      <xdr:nvPicPr>
        <xdr:cNvPr id="773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4916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1028700</xdr:colOff>
      <xdr:row>0</xdr:row>
      <xdr:rowOff>28575</xdr:rowOff>
    </xdr:from>
    <xdr:to>
      <xdr:col>6</xdr:col>
      <xdr:colOff>647700</xdr:colOff>
      <xdr:row>0</xdr:row>
      <xdr:rowOff>790575</xdr:rowOff>
    </xdr:to>
    <xdr:pic>
      <xdr:nvPicPr>
        <xdr:cNvPr id="774" name="40 Imagen" descr="MarcaArbaBaj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8575"/>
          <a:ext cx="1828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47625</xdr:colOff>
      <xdr:row>153</xdr:row>
      <xdr:rowOff>28575</xdr:rowOff>
    </xdr:to>
    <xdr:pic>
      <xdr:nvPicPr>
        <xdr:cNvPr id="775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59556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47625</xdr:colOff>
      <xdr:row>153</xdr:row>
      <xdr:rowOff>28575</xdr:rowOff>
    </xdr:to>
    <xdr:pic>
      <xdr:nvPicPr>
        <xdr:cNvPr id="776" name="Picture 2" descr="Garbar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5955625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ba-1\GLSG\SERGIO%20ILLIANO\MOSP\Hospital%20Carrillo\CERTIFIC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anillas%20de%20Computos\Planilla%202016\Planilla%20Base%20Analisis%20de%20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anillas%20de%20Computos\Planilla%20Base%20Analisis%20de%20preci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ba-1\GLSG\DEPARTAMENTO%20MANTENIMIENTO\Readecuaci&#243;n%20Luminarias%20508\CyP%20Julio-2016%20Planilla%20Base%20-%20No%20Modifi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datos a empresa"/>
      <sheetName val="rubros"/>
      <sheetName val="CERTIF.  (1)"/>
      <sheetName val="CERTIF.  (2)"/>
      <sheetName val="CERTIF.  (3)"/>
      <sheetName val="CERTIF.  (4)"/>
      <sheetName val="CERTIF.  (5)"/>
      <sheetName val="CERTIF.  (6)"/>
      <sheetName val="CERTIF.  (7)"/>
      <sheetName val="CERTIF.  (8)"/>
      <sheetName val="CERTIF.  (9)"/>
      <sheetName val="CERTIF.  (10)"/>
      <sheetName val="CERTIF.  (11)"/>
      <sheetName val="CERTIF.  (12)"/>
      <sheetName val="CERTIF.  (13)"/>
      <sheetName val="CERTIF.  (14)"/>
      <sheetName val="CERTIF.  (15)"/>
      <sheetName val="CERTIF.  (16)"/>
      <sheetName val="CERTIF.  (17)"/>
      <sheetName val="CERTIF.  (18)"/>
      <sheetName val="CERTIF.  (19)"/>
      <sheetName val="CERTIF.  (20)"/>
      <sheetName val="CERTIF.  (21)"/>
      <sheetName val="CERTIF.  (22)"/>
      <sheetName val="CERTIF.  (23)"/>
      <sheetName val="CERTIF.  (24)"/>
      <sheetName val="Módulo2"/>
      <sheetName val="Módulo4"/>
      <sheetName val="Módulo3"/>
      <sheetName val="Módulo5"/>
      <sheetName val="Módulo7"/>
      <sheetName val="Módulo1"/>
      <sheetName val="Módulo8"/>
      <sheetName val="Módulo9"/>
      <sheetName val="Módulo6"/>
      <sheetName val="Módulo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precios"/>
      <sheetName val="Movimiento de tierra"/>
      <sheetName val="Pilotines"/>
      <sheetName val="Fundaciones"/>
      <sheetName val="Columnas"/>
      <sheetName val="Dinteles y Vigas"/>
      <sheetName val="Losas"/>
      <sheetName val="Mamposteria"/>
      <sheetName val="Contrapisos"/>
      <sheetName val="Capas Aisladoras"/>
      <sheetName val="Revoques"/>
      <sheetName val="Pisos "/>
      <sheetName val="Zocalos"/>
      <sheetName val="Revestimiento"/>
      <sheetName val="Techos"/>
      <sheetName val="Cielorrasos"/>
      <sheetName val="Mesadas"/>
      <sheetName val="Pinturas"/>
      <sheetName val="Subcontratos"/>
      <sheetName val="Alcantaril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precios"/>
      <sheetName val="Movimiento de tierra"/>
      <sheetName val="Pilotines"/>
      <sheetName val="Fundaciones"/>
      <sheetName val="Columnas"/>
      <sheetName val="Dinteles y Vigas"/>
      <sheetName val="Losas"/>
      <sheetName val="Mamposteria"/>
      <sheetName val="Contrapisos"/>
      <sheetName val="Capas Aisladoras"/>
      <sheetName val="Revoques"/>
      <sheetName val="Pisos "/>
      <sheetName val="Zocalos"/>
      <sheetName val="Revestimiento"/>
      <sheetName val="Techos"/>
      <sheetName val="Cielorrasos"/>
      <sheetName val="Mesadas"/>
      <sheetName val="Pinturas"/>
      <sheetName val="Subcontratos"/>
      <sheetName val="Alcantaril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precios"/>
      <sheetName val=" Precio MO y SC"/>
      <sheetName val="PLCOMP"/>
      <sheetName val="A.Costo Unidad"/>
      <sheetName val="A.Costo General"/>
      <sheetName val="Presupuesto Venta"/>
      <sheetName val="Liquidacion MdeO"/>
      <sheetName val="Plan de Trabajo"/>
      <sheetName val="Hoja1"/>
    </sheetNames>
    <sheetDataSet>
      <sheetData sheetId="4">
        <row r="8">
          <cell r="A8">
            <v>1</v>
          </cell>
          <cell r="B8" t="str">
            <v>TRABAJOS PRELIMINARES</v>
          </cell>
        </row>
        <row r="10">
          <cell r="E10" t="str">
            <v>Un.</v>
          </cell>
        </row>
        <row r="88">
          <cell r="A88">
            <v>2</v>
          </cell>
          <cell r="B88" t="str">
            <v>DEMOLICION</v>
          </cell>
        </row>
        <row r="90">
          <cell r="E90" t="str">
            <v>m³</v>
          </cell>
        </row>
        <row r="92">
          <cell r="E92" t="str">
            <v>m²</v>
          </cell>
        </row>
        <row r="93">
          <cell r="E93" t="str">
            <v>m²</v>
          </cell>
        </row>
        <row r="94">
          <cell r="E94" t="str">
            <v>m²</v>
          </cell>
        </row>
        <row r="95">
          <cell r="E95" t="str">
            <v>m²</v>
          </cell>
        </row>
        <row r="96">
          <cell r="E96" t="str">
            <v>m²</v>
          </cell>
        </row>
        <row r="114">
          <cell r="A114">
            <v>3</v>
          </cell>
          <cell r="B114" t="str">
            <v>MOVIMIENTO DE TIERRA</v>
          </cell>
        </row>
        <row r="116">
          <cell r="E116" t="str">
            <v>ml</v>
          </cell>
        </row>
        <row r="132">
          <cell r="E132" t="str">
            <v>m³</v>
          </cell>
        </row>
        <row r="149">
          <cell r="E149" t="str">
            <v>Un.</v>
          </cell>
        </row>
        <row r="169">
          <cell r="A169">
            <v>4</v>
          </cell>
          <cell r="B169" t="str">
            <v>PILOTINES</v>
          </cell>
        </row>
        <row r="170">
          <cell r="F170" t="str">
            <v>O.Ejecutar</v>
          </cell>
        </row>
        <row r="194">
          <cell r="F194" t="str">
            <v>O.Ejecutar</v>
          </cell>
        </row>
        <row r="220">
          <cell r="A220">
            <v>5</v>
          </cell>
          <cell r="B220" t="str">
            <v>FUNDACIONES</v>
          </cell>
        </row>
        <row r="221">
          <cell r="F221" t="str">
            <v>O.Ejecutar</v>
          </cell>
        </row>
        <row r="246">
          <cell r="B246" t="str">
            <v>Viga Fundación 0,20x0,30</v>
          </cell>
          <cell r="F246" t="str">
            <v>O.Ejecutar</v>
          </cell>
        </row>
        <row r="271">
          <cell r="B271" t="str">
            <v>Viga Fundación 0,15x0,30</v>
          </cell>
          <cell r="F271" t="str">
            <v>O.Ejecutar</v>
          </cell>
        </row>
        <row r="296">
          <cell r="B296" t="str">
            <v>Viga Zapata 1,00x0,20 - 0,40x0,20</v>
          </cell>
          <cell r="F296" t="str">
            <v>O.Ejecutar</v>
          </cell>
        </row>
        <row r="322">
          <cell r="B322" t="str">
            <v>Base Centrica 1,00x1,00</v>
          </cell>
          <cell r="F322" t="str">
            <v>O.Ejecutar</v>
          </cell>
        </row>
        <row r="349">
          <cell r="A349">
            <v>6</v>
          </cell>
          <cell r="B349" t="str">
            <v>COLUMNAS</v>
          </cell>
        </row>
        <row r="350">
          <cell r="B350" t="str">
            <v>Columna 0,20x0,20</v>
          </cell>
          <cell r="F350" t="str">
            <v>O.Ejecutar</v>
          </cell>
        </row>
        <row r="375">
          <cell r="F375" t="str">
            <v>O.Ejecutar</v>
          </cell>
        </row>
        <row r="400">
          <cell r="B400" t="str">
            <v>Tabique H°A° 0,15esp</v>
          </cell>
          <cell r="F400" t="str">
            <v>O.Ejecutar</v>
          </cell>
        </row>
        <row r="427">
          <cell r="A427">
            <v>7</v>
          </cell>
          <cell r="B427" t="str">
            <v>DINTELES Y VIGAS</v>
          </cell>
        </row>
        <row r="428">
          <cell r="F428" t="str">
            <v>O.Ejecutar</v>
          </cell>
        </row>
        <row r="453">
          <cell r="F453" t="str">
            <v>O.Ejecutar</v>
          </cell>
        </row>
        <row r="478">
          <cell r="F478" t="str">
            <v>O.Ejecutar</v>
          </cell>
        </row>
        <row r="503">
          <cell r="F503" t="str">
            <v>O.Ejecutar</v>
          </cell>
        </row>
        <row r="528">
          <cell r="F528" t="str">
            <v>O.Ejecutar</v>
          </cell>
        </row>
        <row r="553">
          <cell r="F553" t="str">
            <v>O.Ejecutar</v>
          </cell>
        </row>
        <row r="580">
          <cell r="A580">
            <v>8</v>
          </cell>
          <cell r="B580" t="str">
            <v>LOSAS</v>
          </cell>
        </row>
        <row r="581">
          <cell r="F581" t="str">
            <v>O.Ejecutar</v>
          </cell>
        </row>
        <row r="605">
          <cell r="F605" t="str">
            <v>O.Ejecutar</v>
          </cell>
        </row>
        <row r="630">
          <cell r="F630" t="str">
            <v>O.Ejecutar</v>
          </cell>
        </row>
        <row r="654">
          <cell r="F654" t="str">
            <v>O.Ejecutar</v>
          </cell>
        </row>
        <row r="680">
          <cell r="A680">
            <v>9</v>
          </cell>
          <cell r="B680" t="str">
            <v>MAMPOSTERIA</v>
          </cell>
        </row>
        <row r="681">
          <cell r="F681" t="str">
            <v>O.Ejecutar</v>
          </cell>
        </row>
        <row r="703">
          <cell r="F703" t="str">
            <v>O.Ejecutar</v>
          </cell>
        </row>
        <row r="725">
          <cell r="F725" t="str">
            <v>O.Ejecutar</v>
          </cell>
        </row>
        <row r="747">
          <cell r="F747" t="str">
            <v>O.Ejecutar</v>
          </cell>
        </row>
        <row r="769">
          <cell r="F769" t="str">
            <v>O.Ejecutar</v>
          </cell>
        </row>
        <row r="791">
          <cell r="F791" t="str">
            <v>O.Ejecutar</v>
          </cell>
        </row>
        <row r="813">
          <cell r="F813" t="str">
            <v>O.Ejecutar</v>
          </cell>
        </row>
        <row r="837">
          <cell r="A837">
            <v>10</v>
          </cell>
          <cell r="B837" t="str">
            <v>CONTRAPISOS</v>
          </cell>
        </row>
        <row r="838">
          <cell r="F838" t="str">
            <v>O.Ejecutar</v>
          </cell>
        </row>
        <row r="861">
          <cell r="F861" t="str">
            <v>O.Ejecutar</v>
          </cell>
        </row>
        <row r="883">
          <cell r="F883" t="str">
            <v>O.Ejecutar</v>
          </cell>
        </row>
        <row r="907">
          <cell r="A907">
            <v>11</v>
          </cell>
          <cell r="B907" t="str">
            <v>CAPAS AISLADORAS</v>
          </cell>
        </row>
        <row r="908">
          <cell r="F908" t="str">
            <v>O.Ejecutar</v>
          </cell>
        </row>
        <row r="930">
          <cell r="F930" t="str">
            <v>O.Ejecutar</v>
          </cell>
        </row>
        <row r="952">
          <cell r="F952" t="str">
            <v>O.Ejecutar</v>
          </cell>
        </row>
        <row r="975">
          <cell r="A975">
            <v>12</v>
          </cell>
          <cell r="B975" t="str">
            <v>REVOQUES</v>
          </cell>
        </row>
        <row r="976">
          <cell r="F976" t="str">
            <v>O.Ejecutar</v>
          </cell>
        </row>
        <row r="997">
          <cell r="F997" t="str">
            <v>O.Ejecutar</v>
          </cell>
        </row>
        <row r="1018">
          <cell r="F1018" t="str">
            <v>O.Ejecutar</v>
          </cell>
        </row>
        <row r="1041">
          <cell r="A1041">
            <v>13</v>
          </cell>
          <cell r="B1041" t="str">
            <v>PISOS</v>
          </cell>
        </row>
        <row r="1042">
          <cell r="F1042" t="str">
            <v>O.Ejecutar</v>
          </cell>
        </row>
        <row r="1064">
          <cell r="F1064" t="str">
            <v>O.Ejecutar</v>
          </cell>
        </row>
        <row r="1087">
          <cell r="A1087">
            <v>14</v>
          </cell>
          <cell r="B1087" t="str">
            <v>ZOCALOS - SOLIAS - UMBRALES</v>
          </cell>
        </row>
        <row r="1088">
          <cell r="F1088" t="str">
            <v>O.Ejecutar</v>
          </cell>
        </row>
        <row r="1110">
          <cell r="F1110" t="str">
            <v>O.Ejecutar</v>
          </cell>
        </row>
        <row r="1131">
          <cell r="F1131" t="str">
            <v>O.Ejecutar</v>
          </cell>
        </row>
        <row r="1155">
          <cell r="A1155">
            <v>15</v>
          </cell>
          <cell r="B1155" t="str">
            <v>REVESTIMIENTO</v>
          </cell>
        </row>
        <row r="1156">
          <cell r="F1156" t="str">
            <v>O.Ejecutar</v>
          </cell>
        </row>
        <row r="1177">
          <cell r="F1177" t="str">
            <v>O.Ejecutar</v>
          </cell>
        </row>
        <row r="1197">
          <cell r="F1197" t="str">
            <v>O.Ejecutar</v>
          </cell>
        </row>
        <row r="1220">
          <cell r="A1220">
            <v>16</v>
          </cell>
          <cell r="B1220" t="str">
            <v>TECHOS</v>
          </cell>
        </row>
        <row r="1221">
          <cell r="F1221" t="str">
            <v>O.Ejecutar</v>
          </cell>
        </row>
        <row r="1245">
          <cell r="F1245" t="str">
            <v>O.Ejecutar</v>
          </cell>
        </row>
        <row r="1275">
          <cell r="A1275">
            <v>17</v>
          </cell>
          <cell r="B1275" t="str">
            <v>AYUDA DE GREMIOS</v>
          </cell>
        </row>
        <row r="1276">
          <cell r="F1276" t="str">
            <v>O.Ejecutar</v>
          </cell>
        </row>
        <row r="1281">
          <cell r="F1281">
            <v>1</v>
          </cell>
        </row>
        <row r="1296">
          <cell r="A1296">
            <v>18</v>
          </cell>
          <cell r="B1296" t="str">
            <v>OBRAS VARIAS</v>
          </cell>
        </row>
        <row r="1419">
          <cell r="A1419">
            <v>19</v>
          </cell>
          <cell r="B1419" t="str">
            <v>SUBCONTRATOS</v>
          </cell>
        </row>
        <row r="1710">
          <cell r="A1710">
            <v>20</v>
          </cell>
          <cell r="B1710" t="str">
            <v>ARTEFACTOS SANITARIOS</v>
          </cell>
        </row>
        <row r="1711">
          <cell r="E1711" t="str">
            <v>Un.</v>
          </cell>
        </row>
        <row r="1833">
          <cell r="A1833">
            <v>21</v>
          </cell>
          <cell r="B1833" t="str">
            <v>GRIFERIAS y ACC. SANITARIOS</v>
          </cell>
        </row>
        <row r="1834">
          <cell r="E1834" t="str">
            <v>Un.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zoomScale="74" zoomScaleNormal="74" zoomScalePageLayoutView="0" workbookViewId="0" topLeftCell="A1">
      <selection activeCell="I6" sqref="I6"/>
    </sheetView>
  </sheetViews>
  <sheetFormatPr defaultColWidth="11.421875" defaultRowHeight="15"/>
  <cols>
    <col min="1" max="1" width="3.7109375" style="3" customWidth="1"/>
    <col min="2" max="2" width="48.28125" style="3" customWidth="1"/>
    <col min="3" max="3" width="3.7109375" style="3" hidden="1" customWidth="1"/>
    <col min="4" max="4" width="10.7109375" style="3" hidden="1" customWidth="1"/>
    <col min="5" max="8" width="11.421875" style="3" customWidth="1"/>
    <col min="9" max="9" width="12.8515625" style="3" customWidth="1"/>
    <col min="10" max="10" width="3.28125" style="3" customWidth="1"/>
    <col min="11" max="16384" width="11.421875" style="3" customWidth="1"/>
  </cols>
  <sheetData>
    <row r="1" spans="1:9" ht="19.5" customHeight="1" thickBot="1">
      <c r="A1" s="23"/>
      <c r="B1" s="23" t="s">
        <v>51</v>
      </c>
      <c r="C1" s="24"/>
      <c r="D1" s="24"/>
      <c r="E1" s="24"/>
      <c r="F1" s="24"/>
      <c r="G1" s="24"/>
      <c r="H1" s="24"/>
      <c r="I1" s="25"/>
    </row>
    <row r="2" ht="12.75"/>
    <row r="3" ht="7.5" customHeight="1"/>
    <row r="4" spans="1:9" ht="13.5">
      <c r="A4" s="26" t="s">
        <v>52</v>
      </c>
      <c r="B4" s="26" t="s">
        <v>1</v>
      </c>
      <c r="C4" s="26" t="s">
        <v>6</v>
      </c>
      <c r="D4" s="27" t="s">
        <v>53</v>
      </c>
      <c r="E4" s="26"/>
      <c r="F4" s="28" t="s">
        <v>54</v>
      </c>
      <c r="G4" s="28"/>
      <c r="H4" s="28"/>
      <c r="I4" s="26" t="s">
        <v>55</v>
      </c>
    </row>
    <row r="5" spans="1:9" ht="13.5">
      <c r="A5" s="29"/>
      <c r="B5" s="30"/>
      <c r="C5" s="30"/>
      <c r="D5" s="30"/>
      <c r="E5" s="31" t="s">
        <v>56</v>
      </c>
      <c r="F5" s="32" t="s">
        <v>57</v>
      </c>
      <c r="G5" s="32" t="s">
        <v>58</v>
      </c>
      <c r="H5" s="31" t="s">
        <v>59</v>
      </c>
      <c r="I5" s="30"/>
    </row>
    <row r="6" spans="1:9" ht="13.5">
      <c r="A6" s="33">
        <f>+'[4]A.Costo General'!A8</f>
        <v>1</v>
      </c>
      <c r="B6" s="34" t="str">
        <f>+'[4]A.Costo General'!B8</f>
        <v>TRABAJOS PRELIMINARES</v>
      </c>
      <c r="C6" s="35" t="s">
        <v>20</v>
      </c>
      <c r="D6" s="36"/>
      <c r="E6" s="37"/>
      <c r="F6" s="37"/>
      <c r="G6" s="37"/>
      <c r="H6" s="38"/>
      <c r="I6" s="39">
        <f>+G6</f>
        <v>0</v>
      </c>
    </row>
    <row r="7" spans="1:9" ht="13.5">
      <c r="A7" s="40"/>
      <c r="B7" s="124" t="e">
        <f>+#REF!</f>
        <v>#REF!</v>
      </c>
      <c r="C7" s="42" t="str">
        <f>+'[4]A.Costo General'!E10</f>
        <v>Un.</v>
      </c>
      <c r="D7" s="43"/>
      <c r="E7" s="44"/>
      <c r="F7" s="44"/>
      <c r="G7" s="44"/>
      <c r="H7" s="46">
        <v>1</v>
      </c>
      <c r="I7" s="45">
        <f aca="true" t="shared" si="0" ref="I7:I12">+H7</f>
        <v>1</v>
      </c>
    </row>
    <row r="8" spans="1:9" ht="13.5">
      <c r="A8" s="40"/>
      <c r="B8" s="124" t="e">
        <f>+#REF!</f>
        <v>#REF!</v>
      </c>
      <c r="C8" s="42" t="e">
        <f>+'[4]A.Costo General'!E12</f>
        <v>#REF!</v>
      </c>
      <c r="D8" s="43"/>
      <c r="E8" s="44"/>
      <c r="F8" s="44"/>
      <c r="G8" s="44"/>
      <c r="H8" s="46">
        <v>21</v>
      </c>
      <c r="I8" s="45">
        <f t="shared" si="0"/>
        <v>21</v>
      </c>
    </row>
    <row r="9" spans="1:9" ht="13.5">
      <c r="A9" s="40"/>
      <c r="B9" s="124" t="e">
        <f>+#REF!</f>
        <v>#REF!</v>
      </c>
      <c r="C9" s="42" t="e">
        <f>+'[4]A.Costo General'!E14</f>
        <v>#REF!</v>
      </c>
      <c r="D9" s="43"/>
      <c r="E9" s="44"/>
      <c r="F9" s="44"/>
      <c r="G9" s="44"/>
      <c r="H9" s="46">
        <v>1</v>
      </c>
      <c r="I9" s="45">
        <f t="shared" si="0"/>
        <v>1</v>
      </c>
    </row>
    <row r="10" spans="1:9" ht="13.5">
      <c r="A10" s="40"/>
      <c r="B10" s="124" t="e">
        <f>+#REF!</f>
        <v>#REF!</v>
      </c>
      <c r="C10" s="42" t="e">
        <f>+'[4]A.Costo General'!E16</f>
        <v>#REF!</v>
      </c>
      <c r="D10" s="43"/>
      <c r="E10" s="44"/>
      <c r="F10" s="44"/>
      <c r="G10" s="44"/>
      <c r="H10" s="46">
        <v>1</v>
      </c>
      <c r="I10" s="45">
        <f t="shared" si="0"/>
        <v>1</v>
      </c>
    </row>
    <row r="11" spans="1:9" ht="13.5">
      <c r="A11" s="40"/>
      <c r="B11" s="124" t="e">
        <f>+#REF!</f>
        <v>#REF!</v>
      </c>
      <c r="C11" s="42" t="e">
        <f>+'[4]A.Costo General'!E18</f>
        <v>#REF!</v>
      </c>
      <c r="D11" s="43" t="s">
        <v>60</v>
      </c>
      <c r="E11" s="46">
        <v>0</v>
      </c>
      <c r="F11" s="46">
        <v>0</v>
      </c>
      <c r="G11" s="44"/>
      <c r="H11" s="46">
        <v>1</v>
      </c>
      <c r="I11" s="45">
        <f t="shared" si="0"/>
        <v>1</v>
      </c>
    </row>
    <row r="12" spans="1:9" ht="13.5">
      <c r="A12" s="40"/>
      <c r="B12" s="124" t="e">
        <f>+#REF!</f>
        <v>#REF!</v>
      </c>
      <c r="C12" s="42" t="e">
        <f>+'[4]A.Costo General'!E19</f>
        <v>#REF!</v>
      </c>
      <c r="D12" s="43" t="s">
        <v>60</v>
      </c>
      <c r="E12" s="46">
        <v>0</v>
      </c>
      <c r="F12" s="46">
        <v>0</v>
      </c>
      <c r="G12" s="44"/>
      <c r="H12" s="46">
        <v>3</v>
      </c>
      <c r="I12" s="45">
        <f t="shared" si="0"/>
        <v>3</v>
      </c>
    </row>
    <row r="13" spans="1:9" ht="13.5">
      <c r="A13" s="40"/>
      <c r="B13" s="124" t="e">
        <f>+#REF!</f>
        <v>#REF!</v>
      </c>
      <c r="C13" s="42" t="e">
        <f>+'[4]A.Costo General'!E20</f>
        <v>#REF!</v>
      </c>
      <c r="D13" s="43"/>
      <c r="E13" s="46">
        <v>0</v>
      </c>
      <c r="F13" s="46">
        <v>0</v>
      </c>
      <c r="G13" s="44">
        <f>25.65+140+40.65+24.3</f>
        <v>230.60000000000002</v>
      </c>
      <c r="H13" s="47"/>
      <c r="I13" s="45">
        <f>+G13</f>
        <v>230.60000000000002</v>
      </c>
    </row>
    <row r="14" spans="1:2" ht="7.5" customHeight="1">
      <c r="A14" s="18"/>
      <c r="B14" s="18"/>
    </row>
    <row r="15" spans="1:9" ht="13.5">
      <c r="A15" s="26" t="s">
        <v>52</v>
      </c>
      <c r="B15" s="26" t="s">
        <v>1</v>
      </c>
      <c r="C15" s="26" t="s">
        <v>6</v>
      </c>
      <c r="D15" s="27" t="s">
        <v>53</v>
      </c>
      <c r="E15" s="26"/>
      <c r="F15" s="28" t="s">
        <v>54</v>
      </c>
      <c r="G15" s="28"/>
      <c r="H15" s="28"/>
      <c r="I15" s="26" t="s">
        <v>55</v>
      </c>
    </row>
    <row r="16" spans="1:9" ht="13.5">
      <c r="A16" s="29"/>
      <c r="B16" s="30"/>
      <c r="C16" s="30"/>
      <c r="D16" s="30"/>
      <c r="E16" s="31" t="s">
        <v>56</v>
      </c>
      <c r="F16" s="32" t="s">
        <v>57</v>
      </c>
      <c r="G16" s="32" t="s">
        <v>61</v>
      </c>
      <c r="H16" s="31"/>
      <c r="I16" s="30"/>
    </row>
    <row r="17" spans="1:9" ht="13.5">
      <c r="A17" s="33">
        <f>+'[4]A.Costo General'!A88</f>
        <v>2</v>
      </c>
      <c r="B17" s="34" t="str">
        <f>+'[4]A.Costo General'!B88:N88</f>
        <v>DEMOLICION</v>
      </c>
      <c r="C17" s="35"/>
      <c r="D17" s="36"/>
      <c r="E17" s="37"/>
      <c r="F17" s="37"/>
      <c r="G17" s="37"/>
      <c r="H17" s="38"/>
      <c r="I17" s="39"/>
    </row>
    <row r="18" spans="1:9" ht="13.5">
      <c r="A18" s="40"/>
      <c r="B18" s="41" t="e">
        <f>+#REF!</f>
        <v>#REF!</v>
      </c>
      <c r="C18" s="42" t="str">
        <f>+'[4]A.Costo General'!E90</f>
        <v>m³</v>
      </c>
      <c r="D18" s="43"/>
      <c r="E18" s="44"/>
      <c r="F18" s="44"/>
      <c r="G18" s="44"/>
      <c r="H18" s="47"/>
      <c r="I18" s="45">
        <v>40.65</v>
      </c>
    </row>
    <row r="19" spans="1:9" ht="13.5">
      <c r="A19" s="40"/>
      <c r="B19" s="41" t="e">
        <f>+#REF!</f>
        <v>#REF!</v>
      </c>
      <c r="C19" s="42" t="str">
        <f>+'[4]A.Costo General'!E92</f>
        <v>m²</v>
      </c>
      <c r="D19" s="43"/>
      <c r="E19" s="44"/>
      <c r="F19" s="44"/>
      <c r="G19" s="44"/>
      <c r="H19" s="47"/>
      <c r="I19" s="45">
        <f>+(607-50)+27+5</f>
        <v>589</v>
      </c>
    </row>
    <row r="20" spans="1:9" ht="13.5">
      <c r="A20" s="40"/>
      <c r="B20" s="41" t="e">
        <f>+#REF!</f>
        <v>#REF!</v>
      </c>
      <c r="C20" s="42"/>
      <c r="D20" s="43"/>
      <c r="E20" s="44"/>
      <c r="F20" s="44"/>
      <c r="H20" s="47"/>
      <c r="I20" s="45">
        <f>+(3.65*2)+(2.8*2)+(1.35*2)+(2.15*2)+(12.5*2.8)</f>
        <v>54.9</v>
      </c>
    </row>
    <row r="21" spans="1:9" ht="13.5">
      <c r="A21" s="40"/>
      <c r="B21" s="41" t="e">
        <f>+#REF!</f>
        <v>#REF!</v>
      </c>
      <c r="C21" s="42" t="str">
        <f>+'[4]A.Costo General'!E93</f>
        <v>m²</v>
      </c>
      <c r="D21" s="43"/>
      <c r="E21" s="44"/>
      <c r="F21" s="44"/>
      <c r="G21" s="44"/>
      <c r="H21" s="47"/>
      <c r="I21" s="45">
        <f>50+8.5+8.3+27+92+20+4</f>
        <v>209.8</v>
      </c>
    </row>
    <row r="22" spans="1:9" ht="13.5">
      <c r="A22" s="40"/>
      <c r="B22" s="41" t="e">
        <f>+#REF!</f>
        <v>#REF!</v>
      </c>
      <c r="C22" s="42" t="str">
        <f>+'[4]A.Costo General'!E94</f>
        <v>m²</v>
      </c>
      <c r="D22" s="43"/>
      <c r="E22" s="46"/>
      <c r="F22" s="46"/>
      <c r="G22" s="44"/>
      <c r="H22" s="47"/>
      <c r="I22" s="45">
        <f>+(5+7.2)*3</f>
        <v>36.599999999999994</v>
      </c>
    </row>
    <row r="23" spans="1:9" ht="13.5">
      <c r="A23" s="40"/>
      <c r="B23" s="41" t="e">
        <f>+#REF!</f>
        <v>#REF!</v>
      </c>
      <c r="C23" s="48" t="str">
        <f>+'[4]A.Costo General'!E95</f>
        <v>m²</v>
      </c>
      <c r="D23" s="43"/>
      <c r="E23" s="44">
        <v>0</v>
      </c>
      <c r="F23" s="44">
        <v>0</v>
      </c>
      <c r="G23" s="44"/>
      <c r="H23" s="47"/>
      <c r="I23" s="45">
        <f>+(12*1.2)+((5*1.2)+(3.5*1.5))+(8*1.5)</f>
        <v>37.65</v>
      </c>
    </row>
    <row r="24" spans="1:9" ht="13.5">
      <c r="A24" s="40"/>
      <c r="B24" s="41" t="e">
        <f>+#REF!</f>
        <v>#REF!</v>
      </c>
      <c r="C24" s="42" t="str">
        <f>+'[4]A.Costo General'!E96</f>
        <v>m²</v>
      </c>
      <c r="D24" s="43"/>
      <c r="E24" s="44">
        <v>0</v>
      </c>
      <c r="F24" s="44">
        <v>0</v>
      </c>
      <c r="G24" s="44"/>
      <c r="H24" s="47"/>
      <c r="I24" s="45">
        <f>(3*1.5)+(3.5*1.5)+4</f>
        <v>13.75</v>
      </c>
    </row>
    <row r="25" spans="1:2" ht="7.5" customHeight="1">
      <c r="A25" s="18"/>
      <c r="B25" s="18"/>
    </row>
    <row r="26" spans="1:9" ht="13.5">
      <c r="A26" s="26" t="s">
        <v>52</v>
      </c>
      <c r="B26" s="26" t="s">
        <v>1</v>
      </c>
      <c r="C26" s="26" t="s">
        <v>6</v>
      </c>
      <c r="D26" s="27" t="s">
        <v>53</v>
      </c>
      <c r="E26" s="26"/>
      <c r="F26" s="28" t="s">
        <v>54</v>
      </c>
      <c r="G26" s="28"/>
      <c r="H26" s="28"/>
      <c r="I26" s="26" t="s">
        <v>55</v>
      </c>
    </row>
    <row r="27" spans="1:9" ht="13.5">
      <c r="A27" s="29"/>
      <c r="B27" s="30"/>
      <c r="C27" s="30"/>
      <c r="D27" s="30"/>
      <c r="E27" s="31" t="s">
        <v>56</v>
      </c>
      <c r="F27" s="32" t="s">
        <v>57</v>
      </c>
      <c r="G27" s="32" t="s">
        <v>3</v>
      </c>
      <c r="H27" s="31" t="s">
        <v>62</v>
      </c>
      <c r="I27" s="30"/>
    </row>
    <row r="28" spans="1:9" ht="13.5">
      <c r="A28" s="33">
        <f>+'[4]A.Costo General'!A114</f>
        <v>3</v>
      </c>
      <c r="B28" s="34" t="str">
        <f>+'[4]A.Costo General'!B114:N114</f>
        <v>MOVIMIENTO DE TIERRA</v>
      </c>
      <c r="C28" s="35"/>
      <c r="D28" s="36"/>
      <c r="E28" s="37"/>
      <c r="F28" s="37"/>
      <c r="G28" s="37"/>
      <c r="H28" s="38"/>
      <c r="I28" s="39">
        <f>+F28*E28</f>
        <v>0</v>
      </c>
    </row>
    <row r="29" spans="1:9" ht="13.5">
      <c r="A29" s="40"/>
      <c r="B29" s="41" t="e">
        <f>+#REF!</f>
        <v>#REF!</v>
      </c>
      <c r="C29" s="42" t="str">
        <f>+'[4]A.Costo General'!E116</f>
        <v>ml</v>
      </c>
      <c r="D29" s="43"/>
      <c r="E29" s="44">
        <v>0.4</v>
      </c>
      <c r="F29" s="44">
        <v>0.4</v>
      </c>
      <c r="G29" s="46">
        <v>4</v>
      </c>
      <c r="H29" s="49"/>
      <c r="I29" s="45">
        <f>+E29*F29*G29</f>
        <v>0.6400000000000001</v>
      </c>
    </row>
    <row r="30" spans="1:9" ht="13.5">
      <c r="A30" s="40"/>
      <c r="B30" s="41" t="e">
        <f>+#REF!</f>
        <v>#REF!</v>
      </c>
      <c r="C30" s="42" t="str">
        <f>+'[4]A.Costo General'!E132</f>
        <v>m³</v>
      </c>
      <c r="D30" s="43" t="s">
        <v>63</v>
      </c>
      <c r="E30" s="44"/>
      <c r="F30" s="44">
        <f>50+92</f>
        <v>142</v>
      </c>
      <c r="G30" s="44">
        <v>0.25</v>
      </c>
      <c r="H30" s="50"/>
      <c r="I30" s="45">
        <f>+F30*G30</f>
        <v>35.5</v>
      </c>
    </row>
    <row r="31" spans="1:9" ht="13.5">
      <c r="A31" s="40"/>
      <c r="B31" s="41" t="e">
        <f>+#REF!</f>
        <v>#REF!</v>
      </c>
      <c r="C31" s="42" t="str">
        <f>+'[4]A.Costo General'!E149</f>
        <v>Un.</v>
      </c>
      <c r="D31" s="43" t="s">
        <v>64</v>
      </c>
      <c r="E31" s="46">
        <v>0</v>
      </c>
      <c r="F31" s="46">
        <f>17.6+((8*1)/2)</f>
        <v>21.6</v>
      </c>
      <c r="G31" s="44">
        <v>0.7</v>
      </c>
      <c r="H31" s="49"/>
      <c r="I31" s="45">
        <f>+F31*G31</f>
        <v>15.12</v>
      </c>
    </row>
    <row r="32" spans="1:9" ht="7.5" customHeight="1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13.5">
      <c r="A33" s="26" t="s">
        <v>52</v>
      </c>
      <c r="B33" s="26" t="s">
        <v>1</v>
      </c>
      <c r="C33" s="26" t="s">
        <v>6</v>
      </c>
      <c r="D33" s="27" t="s">
        <v>53</v>
      </c>
      <c r="E33" s="26"/>
      <c r="F33" s="28" t="s">
        <v>54</v>
      </c>
      <c r="G33" s="28"/>
      <c r="H33" s="28"/>
      <c r="I33" s="26" t="s">
        <v>55</v>
      </c>
    </row>
    <row r="34" spans="1:9" ht="13.5">
      <c r="A34" s="29"/>
      <c r="B34" s="30"/>
      <c r="C34" s="30"/>
      <c r="D34" s="30"/>
      <c r="E34" s="31" t="s">
        <v>65</v>
      </c>
      <c r="F34" s="32" t="s">
        <v>66</v>
      </c>
      <c r="G34" s="32" t="s">
        <v>67</v>
      </c>
      <c r="H34" s="31" t="s">
        <v>68</v>
      </c>
      <c r="I34" s="29" t="s">
        <v>50</v>
      </c>
    </row>
    <row r="35" spans="1:9" ht="13.5">
      <c r="A35" s="33">
        <f>+'[4]A.Costo General'!A169</f>
        <v>4</v>
      </c>
      <c r="B35" s="34" t="str">
        <f>+'[4]A.Costo General'!B169:N169</f>
        <v>PILOTINES</v>
      </c>
      <c r="C35" s="35"/>
      <c r="D35" s="36"/>
      <c r="E35" s="37"/>
      <c r="F35" s="37"/>
      <c r="G35" s="37"/>
      <c r="H35" s="38"/>
      <c r="I35" s="39">
        <f>+H35*G35*E35</f>
        <v>0</v>
      </c>
    </row>
    <row r="36" spans="1:9" ht="13.5">
      <c r="A36" s="40"/>
      <c r="B36" s="41" t="e">
        <f>+#REF!</f>
        <v>#REF!</v>
      </c>
      <c r="C36" s="42" t="str">
        <f>+'[4]A.Costo General'!F170</f>
        <v>O.Ejecutar</v>
      </c>
      <c r="D36" s="43"/>
      <c r="E36" s="44">
        <v>0.1</v>
      </c>
      <c r="F36" s="44">
        <f>3.14*(E36*E36)</f>
        <v>0.031400000000000004</v>
      </c>
      <c r="G36" s="44">
        <v>2.5</v>
      </c>
      <c r="H36" s="52">
        <v>0</v>
      </c>
      <c r="I36" s="53">
        <f>+F36*G36*H36</f>
        <v>0</v>
      </c>
    </row>
    <row r="37" spans="1:9" ht="13.5">
      <c r="A37" s="40"/>
      <c r="B37" s="41" t="e">
        <f>+#REF!</f>
        <v>#REF!</v>
      </c>
      <c r="C37" s="42" t="str">
        <f>+'[4]A.Costo General'!F194</f>
        <v>O.Ejecutar</v>
      </c>
      <c r="D37" s="43"/>
      <c r="E37" s="44">
        <v>0.15</v>
      </c>
      <c r="F37" s="44">
        <v>0.07</v>
      </c>
      <c r="G37" s="44">
        <v>2.5</v>
      </c>
      <c r="H37" s="52">
        <v>0</v>
      </c>
      <c r="I37" s="53">
        <f>+F37*G37*H37</f>
        <v>0</v>
      </c>
    </row>
    <row r="38" spans="1:2" ht="7.5" customHeight="1">
      <c r="A38" s="18"/>
      <c r="B38" s="18"/>
    </row>
    <row r="39" spans="1:9" ht="13.5">
      <c r="A39" s="26" t="s">
        <v>52</v>
      </c>
      <c r="B39" s="26" t="s">
        <v>1</v>
      </c>
      <c r="C39" s="26" t="s">
        <v>6</v>
      </c>
      <c r="D39" s="27" t="s">
        <v>53</v>
      </c>
      <c r="E39" s="26"/>
      <c r="F39" s="28" t="s">
        <v>54</v>
      </c>
      <c r="G39" s="28"/>
      <c r="H39" s="28"/>
      <c r="I39" s="26" t="s">
        <v>55</v>
      </c>
    </row>
    <row r="40" spans="1:9" ht="13.5">
      <c r="A40" s="29"/>
      <c r="B40" s="30"/>
      <c r="C40" s="30"/>
      <c r="D40" s="31" t="s">
        <v>69</v>
      </c>
      <c r="E40" s="31" t="s">
        <v>56</v>
      </c>
      <c r="F40" s="32" t="s">
        <v>57</v>
      </c>
      <c r="G40" s="32" t="s">
        <v>67</v>
      </c>
      <c r="H40" s="31" t="s">
        <v>71</v>
      </c>
      <c r="I40" s="30"/>
    </row>
    <row r="41" spans="1:9" ht="13.5">
      <c r="A41" s="33">
        <f>+'[4]A.Costo General'!A220</f>
        <v>5</v>
      </c>
      <c r="B41" s="34" t="str">
        <f>+'[4]A.Costo General'!B220:N220</f>
        <v>FUNDACIONES</v>
      </c>
      <c r="C41" s="35"/>
      <c r="D41" s="36"/>
      <c r="E41" s="37"/>
      <c r="F41" s="37"/>
      <c r="G41" s="37"/>
      <c r="H41" s="38"/>
      <c r="I41" s="39">
        <f>+E41*F41*G41</f>
        <v>0</v>
      </c>
    </row>
    <row r="42" spans="1:9" ht="13.5">
      <c r="A42" s="51"/>
      <c r="B42" s="54" t="e">
        <f>+#REF!</f>
        <v>#REF!</v>
      </c>
      <c r="C42" s="55" t="str">
        <f>+'[4]A.Costo General'!F221</f>
        <v>O.Ejecutar</v>
      </c>
      <c r="D42" s="56">
        <f>+E42*F42*G42</f>
        <v>0.09600000000000002</v>
      </c>
      <c r="E42" s="44">
        <v>0.4</v>
      </c>
      <c r="F42" s="44">
        <v>0.4</v>
      </c>
      <c r="G42" s="44">
        <v>0.6</v>
      </c>
      <c r="H42" s="46">
        <v>8</v>
      </c>
      <c r="I42" s="45">
        <f>+(E42*F42*G42)*H42</f>
        <v>0.7680000000000001</v>
      </c>
    </row>
    <row r="43" spans="1:9" ht="13.5">
      <c r="A43" s="51"/>
      <c r="B43" s="54" t="str">
        <f>+'[4]A.Costo General'!B246</f>
        <v>Viga Fundación 0,20x0,30</v>
      </c>
      <c r="C43" s="55" t="str">
        <f>+'[4]A.Costo General'!F246</f>
        <v>O.Ejecutar</v>
      </c>
      <c r="D43" s="56">
        <f>+E43*F43*G43</f>
        <v>2.1</v>
      </c>
      <c r="E43" s="44">
        <v>0.2</v>
      </c>
      <c r="F43" s="46">
        <f>31+4</f>
        <v>35</v>
      </c>
      <c r="G43" s="44">
        <v>0.3</v>
      </c>
      <c r="H43" s="44"/>
      <c r="I43" s="45">
        <f>+F43</f>
        <v>35</v>
      </c>
    </row>
    <row r="44" spans="1:9" ht="13.5">
      <c r="A44" s="51"/>
      <c r="B44" s="54" t="str">
        <f>+'[4]A.Costo General'!B271</f>
        <v>Viga Fundación 0,15x0,30</v>
      </c>
      <c r="C44" s="55" t="str">
        <f>+'[4]A.Costo General'!F271</f>
        <v>O.Ejecutar</v>
      </c>
      <c r="D44" s="56">
        <f>+E44*F44*G44</f>
        <v>0</v>
      </c>
      <c r="E44" s="44">
        <v>0.15</v>
      </c>
      <c r="F44" s="46">
        <v>0</v>
      </c>
      <c r="G44" s="44">
        <v>0.3</v>
      </c>
      <c r="H44" s="44"/>
      <c r="I44" s="45">
        <f>+F44</f>
        <v>0</v>
      </c>
    </row>
    <row r="45" spans="1:9" ht="13.5">
      <c r="A45" s="51"/>
      <c r="B45" s="54" t="str">
        <f>+'[4]A.Costo General'!B296</f>
        <v>Viga Zapata 1,00x0,20 - 0,40x0,20</v>
      </c>
      <c r="C45" s="55" t="str">
        <f>+'[4]A.Costo General'!F296</f>
        <v>O.Ejecutar</v>
      </c>
      <c r="D45" s="56">
        <f>+E45*F45*G45</f>
        <v>0</v>
      </c>
      <c r="E45" s="44">
        <v>0.2</v>
      </c>
      <c r="F45" s="46">
        <v>0</v>
      </c>
      <c r="G45" s="44">
        <v>0.4</v>
      </c>
      <c r="H45" s="44"/>
      <c r="I45" s="45">
        <f>+F45</f>
        <v>0</v>
      </c>
    </row>
    <row r="46" spans="1:9" ht="13.5">
      <c r="A46" s="51"/>
      <c r="B46" s="54" t="str">
        <f>+'[4]A.Costo General'!B322</f>
        <v>Base Centrica 1,00x1,00</v>
      </c>
      <c r="C46" s="55" t="str">
        <f>+'[4]A.Costo General'!F322</f>
        <v>O.Ejecutar</v>
      </c>
      <c r="D46" s="56"/>
      <c r="E46" s="44"/>
      <c r="F46" s="44"/>
      <c r="G46" s="44"/>
      <c r="H46" s="46">
        <v>0</v>
      </c>
      <c r="I46" s="45">
        <f>+H46</f>
        <v>0</v>
      </c>
    </row>
    <row r="47" spans="1:2" ht="7.5" customHeight="1">
      <c r="A47" s="18"/>
      <c r="B47" s="18"/>
    </row>
    <row r="48" spans="1:9" ht="13.5">
      <c r="A48" s="26" t="s">
        <v>52</v>
      </c>
      <c r="B48" s="26" t="s">
        <v>1</v>
      </c>
      <c r="C48" s="26" t="s">
        <v>6</v>
      </c>
      <c r="D48" s="27" t="s">
        <v>53</v>
      </c>
      <c r="E48" s="26"/>
      <c r="F48" s="28" t="s">
        <v>54</v>
      </c>
      <c r="G48" s="28"/>
      <c r="H48" s="28"/>
      <c r="I48" s="26" t="s">
        <v>55</v>
      </c>
    </row>
    <row r="49" spans="1:9" ht="13.5">
      <c r="A49" s="29"/>
      <c r="B49" s="30"/>
      <c r="C49" s="30"/>
      <c r="D49" s="30"/>
      <c r="E49" s="31" t="s">
        <v>56</v>
      </c>
      <c r="F49" s="32" t="s">
        <v>70</v>
      </c>
      <c r="G49" s="32" t="s">
        <v>57</v>
      </c>
      <c r="H49" s="31" t="s">
        <v>72</v>
      </c>
      <c r="I49" s="30"/>
    </row>
    <row r="50" spans="1:9" ht="13.5">
      <c r="A50" s="33">
        <f>+'[4]A.Costo General'!A349</f>
        <v>6</v>
      </c>
      <c r="B50" s="34" t="str">
        <f>+'[4]A.Costo General'!B349:N349</f>
        <v>COLUMNAS</v>
      </c>
      <c r="C50" s="35"/>
      <c r="D50" s="36"/>
      <c r="E50" s="37"/>
      <c r="F50" s="37"/>
      <c r="G50" s="37"/>
      <c r="H50" s="38"/>
      <c r="I50" s="39"/>
    </row>
    <row r="51" spans="1:9" ht="13.5">
      <c r="A51" s="40"/>
      <c r="B51" s="41" t="str">
        <f>+'[4]A.Costo General'!B350</f>
        <v>Columna 0,20x0,20</v>
      </c>
      <c r="C51" s="42" t="str">
        <f>+'[4]A.Costo General'!F350</f>
        <v>O.Ejecutar</v>
      </c>
      <c r="D51" s="57"/>
      <c r="E51" s="44">
        <v>0.2</v>
      </c>
      <c r="F51" s="46">
        <v>3</v>
      </c>
      <c r="G51" s="44">
        <v>0.2</v>
      </c>
      <c r="H51" s="44">
        <f>+E51*F51*G51</f>
        <v>0.12000000000000002</v>
      </c>
      <c r="I51" s="45">
        <f>+F51</f>
        <v>3</v>
      </c>
    </row>
    <row r="52" spans="1:9" ht="13.5">
      <c r="A52" s="40"/>
      <c r="B52" s="41" t="e">
        <f>+#REF!</f>
        <v>#REF!</v>
      </c>
      <c r="C52" s="42" t="str">
        <f>+'[4]A.Costo General'!F375</f>
        <v>O.Ejecutar</v>
      </c>
      <c r="D52" s="43"/>
      <c r="E52" s="44">
        <v>0</v>
      </c>
      <c r="F52" s="46">
        <f>3.1*8</f>
        <v>24.8</v>
      </c>
      <c r="G52" s="44">
        <v>0</v>
      </c>
      <c r="H52" s="44">
        <f>+E52*F52*G52</f>
        <v>0</v>
      </c>
      <c r="I52" s="45">
        <f>+F52</f>
        <v>24.8</v>
      </c>
    </row>
    <row r="53" spans="1:9" ht="13.5">
      <c r="A53" s="40"/>
      <c r="B53" s="41" t="str">
        <f>+'[4]A.Costo General'!B400</f>
        <v>Tabique H°A° 0,15esp</v>
      </c>
      <c r="C53" s="42" t="str">
        <f>+'[4]A.Costo General'!F400</f>
        <v>O.Ejecutar</v>
      </c>
      <c r="D53" s="43"/>
      <c r="E53" s="44">
        <v>0.15</v>
      </c>
      <c r="F53" s="46">
        <v>0</v>
      </c>
      <c r="G53" s="44">
        <v>2.6</v>
      </c>
      <c r="H53" s="44">
        <f>+E53*F53*G53</f>
        <v>0</v>
      </c>
      <c r="I53" s="45">
        <f>+F53*G53</f>
        <v>0</v>
      </c>
    </row>
    <row r="54" spans="1:2" ht="7.5" customHeight="1">
      <c r="A54" s="18"/>
      <c r="B54" s="18"/>
    </row>
    <row r="55" spans="1:9" ht="13.5">
      <c r="A55" s="26" t="s">
        <v>52</v>
      </c>
      <c r="B55" s="26" t="s">
        <v>1</v>
      </c>
      <c r="C55" s="26" t="s">
        <v>6</v>
      </c>
      <c r="D55" s="27" t="s">
        <v>53</v>
      </c>
      <c r="E55" s="26"/>
      <c r="F55" s="28" t="s">
        <v>54</v>
      </c>
      <c r="G55" s="28"/>
      <c r="H55" s="28"/>
      <c r="I55" s="26" t="s">
        <v>55</v>
      </c>
    </row>
    <row r="56" spans="1:9" ht="13.5">
      <c r="A56" s="29"/>
      <c r="B56" s="30"/>
      <c r="C56" s="30"/>
      <c r="D56" s="30"/>
      <c r="E56" s="31" t="s">
        <v>56</v>
      </c>
      <c r="F56" s="32" t="s">
        <v>70</v>
      </c>
      <c r="G56" s="32" t="s">
        <v>57</v>
      </c>
      <c r="H56" s="31" t="s">
        <v>72</v>
      </c>
      <c r="I56" s="30"/>
    </row>
    <row r="57" spans="1:9" ht="13.5">
      <c r="A57" s="33">
        <f>+'[4]A.Costo General'!A427</f>
        <v>7</v>
      </c>
      <c r="B57" s="34" t="str">
        <f>+'[4]A.Costo General'!B427:N427</f>
        <v>DINTELES Y VIGAS</v>
      </c>
      <c r="C57" s="35"/>
      <c r="D57" s="36"/>
      <c r="E57" s="37"/>
      <c r="F57" s="37"/>
      <c r="G57" s="37"/>
      <c r="H57" s="38"/>
      <c r="I57" s="39"/>
    </row>
    <row r="58" spans="1:9" ht="13.5" customHeight="1">
      <c r="A58" s="58"/>
      <c r="B58" s="54" t="e">
        <f>+#REF!</f>
        <v>#REF!</v>
      </c>
      <c r="C58" s="55" t="str">
        <f>+'[4]A.Costo General'!F428</f>
        <v>O.Ejecutar</v>
      </c>
      <c r="D58" s="59"/>
      <c r="E58" s="60">
        <v>0.2</v>
      </c>
      <c r="F58" s="61">
        <f>3+4+2+3.5+1.3+1.3+3.3+2.1+4</f>
        <v>24.500000000000004</v>
      </c>
      <c r="G58" s="60">
        <v>0.2</v>
      </c>
      <c r="H58" s="44">
        <f aca="true" t="shared" si="1" ref="H58:H63">+E58*F58*G58</f>
        <v>0.9800000000000003</v>
      </c>
      <c r="I58" s="62">
        <f>+H58</f>
        <v>0.9800000000000003</v>
      </c>
    </row>
    <row r="59" spans="1:9" ht="13.5">
      <c r="A59" s="58"/>
      <c r="B59" s="54" t="e">
        <f>+#REF!</f>
        <v>#REF!</v>
      </c>
      <c r="C59" s="55" t="str">
        <f>+'[4]A.Costo General'!F453</f>
        <v>O.Ejecutar</v>
      </c>
      <c r="D59" s="43"/>
      <c r="E59" s="44">
        <v>0.12</v>
      </c>
      <c r="F59" s="46">
        <v>0</v>
      </c>
      <c r="G59" s="44">
        <v>0.2</v>
      </c>
      <c r="H59" s="44">
        <f t="shared" si="1"/>
        <v>0</v>
      </c>
      <c r="I59" s="62">
        <f>+F59</f>
        <v>0</v>
      </c>
    </row>
    <row r="60" spans="1:9" ht="13.5">
      <c r="A60" s="58"/>
      <c r="B60" s="54" t="e">
        <f>+#REF!</f>
        <v>#REF!</v>
      </c>
      <c r="C60" s="55" t="str">
        <f>+'[4]A.Costo General'!F478</f>
        <v>O.Ejecutar</v>
      </c>
      <c r="D60" s="43"/>
      <c r="E60" s="44">
        <v>0.08</v>
      </c>
      <c r="F60" s="46">
        <v>0</v>
      </c>
      <c r="G60" s="44">
        <v>0.2</v>
      </c>
      <c r="H60" s="44">
        <f t="shared" si="1"/>
        <v>0</v>
      </c>
      <c r="I60" s="62">
        <f>+H60</f>
        <v>0</v>
      </c>
    </row>
    <row r="61" spans="1:9" ht="13.5">
      <c r="A61" s="58"/>
      <c r="B61" s="54" t="e">
        <f>+#REF!</f>
        <v>#REF!</v>
      </c>
      <c r="C61" s="55" t="str">
        <f>+'[4]A.Costo General'!F503</f>
        <v>O.Ejecutar</v>
      </c>
      <c r="D61" s="63" t="s">
        <v>73</v>
      </c>
      <c r="E61" s="44">
        <v>0.2</v>
      </c>
      <c r="F61" s="46">
        <v>0</v>
      </c>
      <c r="G61" s="44">
        <v>0.3</v>
      </c>
      <c r="H61" s="44">
        <f t="shared" si="1"/>
        <v>0</v>
      </c>
      <c r="I61" s="62">
        <f>+F61</f>
        <v>0</v>
      </c>
    </row>
    <row r="62" spans="1:9" ht="13.5">
      <c r="A62" s="58"/>
      <c r="B62" s="54" t="e">
        <f>+#REF!</f>
        <v>#REF!</v>
      </c>
      <c r="C62" s="55" t="str">
        <f>+'[4]A.Costo General'!F528</f>
        <v>O.Ejecutar</v>
      </c>
      <c r="D62" s="43"/>
      <c r="E62" s="44">
        <v>0.2</v>
      </c>
      <c r="F62" s="46">
        <v>0</v>
      </c>
      <c r="G62" s="44">
        <v>0.5</v>
      </c>
      <c r="H62" s="44">
        <f t="shared" si="1"/>
        <v>0</v>
      </c>
      <c r="I62" s="62">
        <f>+F62</f>
        <v>0</v>
      </c>
    </row>
    <row r="63" spans="1:9" ht="13.5">
      <c r="A63" s="58"/>
      <c r="B63" s="54" t="e">
        <f>+#REF!</f>
        <v>#REF!</v>
      </c>
      <c r="C63" s="55" t="str">
        <f>+'[4]A.Costo General'!F553</f>
        <v>O.Ejecutar</v>
      </c>
      <c r="D63" s="43"/>
      <c r="E63" s="44">
        <v>0</v>
      </c>
      <c r="F63" s="46">
        <v>12</v>
      </c>
      <c r="G63" s="44">
        <v>0</v>
      </c>
      <c r="H63" s="44">
        <f t="shared" si="1"/>
        <v>0</v>
      </c>
      <c r="I63" s="62">
        <f>+F63</f>
        <v>12</v>
      </c>
    </row>
    <row r="64" spans="1:9" ht="7.5" customHeight="1">
      <c r="A64" s="64"/>
      <c r="B64" s="64"/>
      <c r="C64" s="64"/>
      <c r="D64" s="65"/>
      <c r="E64" s="65"/>
      <c r="F64" s="65"/>
      <c r="G64" s="65"/>
      <c r="H64" s="65"/>
      <c r="I64" s="65"/>
    </row>
    <row r="65" spans="1:9" ht="12.75">
      <c r="A65" s="66" t="s">
        <v>52</v>
      </c>
      <c r="B65" s="66" t="s">
        <v>1</v>
      </c>
      <c r="C65" s="66" t="s">
        <v>6</v>
      </c>
      <c r="D65" s="67" t="s">
        <v>53</v>
      </c>
      <c r="E65" s="68"/>
      <c r="F65" s="69" t="s">
        <v>54</v>
      </c>
      <c r="G65" s="69"/>
      <c r="H65" s="69"/>
      <c r="I65" s="70" t="s">
        <v>55</v>
      </c>
    </row>
    <row r="66" spans="1:9" ht="12.75">
      <c r="A66" s="71"/>
      <c r="B66" s="72"/>
      <c r="C66" s="72"/>
      <c r="D66" s="73"/>
      <c r="E66" s="31" t="s">
        <v>56</v>
      </c>
      <c r="F66" s="32" t="s">
        <v>74</v>
      </c>
      <c r="G66" s="32" t="s">
        <v>67</v>
      </c>
      <c r="H66" s="31" t="s">
        <v>62</v>
      </c>
      <c r="I66" s="73"/>
    </row>
    <row r="67" spans="1:9" ht="13.5">
      <c r="A67" s="33">
        <f>+'[4]A.Costo General'!A580</f>
        <v>8</v>
      </c>
      <c r="B67" s="34" t="str">
        <f>+'[4]A.Costo General'!B580:N580</f>
        <v>LOSAS</v>
      </c>
      <c r="C67" s="35"/>
      <c r="D67" s="36"/>
      <c r="E67" s="37"/>
      <c r="F67" s="37"/>
      <c r="G67" s="37"/>
      <c r="H67" s="38"/>
      <c r="I67" s="39"/>
    </row>
    <row r="68" spans="1:9" ht="12.75">
      <c r="A68" s="58"/>
      <c r="B68" s="54" t="e">
        <f>+#REF!</f>
        <v>#REF!</v>
      </c>
      <c r="C68" s="55" t="str">
        <f>+'[4]A.Costo General'!F581</f>
        <v>O.Ejecutar</v>
      </c>
      <c r="D68" s="74" t="s">
        <v>75</v>
      </c>
      <c r="E68" s="75">
        <v>1</v>
      </c>
      <c r="F68" s="76">
        <v>0</v>
      </c>
      <c r="G68" s="75">
        <v>0.1</v>
      </c>
      <c r="H68" s="75">
        <f>+E68*F68*G68</f>
        <v>0</v>
      </c>
      <c r="I68" s="77">
        <f>+E68*F68</f>
        <v>0</v>
      </c>
    </row>
    <row r="69" spans="1:9" ht="12.75">
      <c r="A69" s="58"/>
      <c r="B69" s="54" t="e">
        <f>+#REF!</f>
        <v>#REF!</v>
      </c>
      <c r="C69" s="55" t="str">
        <f>+'[4]A.Costo General'!F605</f>
        <v>O.Ejecutar</v>
      </c>
      <c r="D69" s="74"/>
      <c r="E69" s="75">
        <v>1</v>
      </c>
      <c r="F69" s="76">
        <v>0</v>
      </c>
      <c r="G69" s="75">
        <v>0.1</v>
      </c>
      <c r="H69" s="75">
        <f>+E69*F69*G69</f>
        <v>0</v>
      </c>
      <c r="I69" s="77">
        <f>+F69</f>
        <v>0</v>
      </c>
    </row>
    <row r="70" spans="1:9" ht="12.75">
      <c r="A70" s="58"/>
      <c r="B70" s="54" t="e">
        <f>+#REF!</f>
        <v>#REF!</v>
      </c>
      <c r="C70" s="55" t="str">
        <f>+'[4]A.Costo General'!F630</f>
        <v>O.Ejecutar</v>
      </c>
      <c r="D70" s="74"/>
      <c r="E70" s="75">
        <v>1</v>
      </c>
      <c r="F70" s="76">
        <v>0</v>
      </c>
      <c r="G70" s="75">
        <v>0.1</v>
      </c>
      <c r="H70" s="75">
        <f>+E70*F70*G70</f>
        <v>0</v>
      </c>
      <c r="I70" s="77">
        <f>+F70</f>
        <v>0</v>
      </c>
    </row>
    <row r="71" spans="1:9" ht="12.75">
      <c r="A71" s="58"/>
      <c r="B71" s="54" t="e">
        <f>+#REF!</f>
        <v>#REF!</v>
      </c>
      <c r="C71" s="55" t="str">
        <f>+'[4]A.Costo General'!F654</f>
        <v>O.Ejecutar</v>
      </c>
      <c r="D71" s="74"/>
      <c r="E71" s="75">
        <v>1</v>
      </c>
      <c r="F71" s="76">
        <v>0</v>
      </c>
      <c r="G71" s="75"/>
      <c r="H71" s="75">
        <f>+E71*F71*G71</f>
        <v>0</v>
      </c>
      <c r="I71" s="77">
        <f>+E71*F71</f>
        <v>0</v>
      </c>
    </row>
    <row r="72" spans="1:9" ht="7.5" customHeight="1">
      <c r="A72" s="64"/>
      <c r="B72" s="64"/>
      <c r="C72" s="64"/>
      <c r="D72" s="65"/>
      <c r="E72" s="65"/>
      <c r="F72" s="65"/>
      <c r="G72" s="65"/>
      <c r="H72" s="65"/>
      <c r="I72" s="65"/>
    </row>
    <row r="73" spans="1:9" ht="12.75" customHeight="1">
      <c r="A73" s="66" t="s">
        <v>52</v>
      </c>
      <c r="B73" s="66" t="s">
        <v>1</v>
      </c>
      <c r="C73" s="66" t="s">
        <v>6</v>
      </c>
      <c r="D73" s="67" t="s">
        <v>53</v>
      </c>
      <c r="E73" s="78"/>
      <c r="F73" s="79" t="s">
        <v>54</v>
      </c>
      <c r="G73" s="79"/>
      <c r="H73" s="80"/>
      <c r="I73" s="70" t="s">
        <v>55</v>
      </c>
    </row>
    <row r="74" spans="1:9" ht="12.75" customHeight="1">
      <c r="A74" s="71"/>
      <c r="B74" s="72"/>
      <c r="C74" s="72"/>
      <c r="D74" s="73"/>
      <c r="E74" s="31" t="s">
        <v>56</v>
      </c>
      <c r="F74" s="32" t="s">
        <v>57</v>
      </c>
      <c r="G74" s="32"/>
      <c r="H74" s="31" t="s">
        <v>76</v>
      </c>
      <c r="I74" s="73"/>
    </row>
    <row r="75" spans="1:9" ht="12.75" customHeight="1">
      <c r="A75" s="33">
        <f>+'[4]A.Costo General'!A680</f>
        <v>9</v>
      </c>
      <c r="B75" s="34" t="str">
        <f>+'[4]A.Costo General'!B680:N680</f>
        <v>MAMPOSTERIA</v>
      </c>
      <c r="C75" s="35"/>
      <c r="D75" s="36"/>
      <c r="E75" s="37"/>
      <c r="F75" s="37"/>
      <c r="G75" s="37"/>
      <c r="H75" s="38"/>
      <c r="I75" s="39">
        <f>+G75*F75</f>
        <v>0</v>
      </c>
    </row>
    <row r="76" spans="1:9" ht="12.75" customHeight="1">
      <c r="A76" s="40"/>
      <c r="B76" s="81" t="e">
        <f>+#REF!</f>
        <v>#REF!</v>
      </c>
      <c r="C76" s="82" t="str">
        <f>+'[4]A.Costo General'!F681</f>
        <v>O.Ejecutar</v>
      </c>
      <c r="D76" s="83"/>
      <c r="E76" s="84"/>
      <c r="F76" s="84"/>
      <c r="G76" s="84"/>
      <c r="H76" s="85">
        <f>+(1.2+4+3)*2</f>
        <v>16.4</v>
      </c>
      <c r="I76" s="86">
        <f>+H76</f>
        <v>16.4</v>
      </c>
    </row>
    <row r="77" spans="1:9" ht="12.75" customHeight="1">
      <c r="A77" s="40"/>
      <c r="B77" s="81" t="e">
        <f>+#REF!</f>
        <v>#REF!</v>
      </c>
      <c r="C77" s="82" t="str">
        <f>+'[4]A.Costo General'!F703</f>
        <v>O.Ejecutar</v>
      </c>
      <c r="D77" s="83"/>
      <c r="E77" s="84"/>
      <c r="F77" s="84"/>
      <c r="G77" s="84"/>
      <c r="H77" s="85">
        <f>3.1*2</f>
        <v>6.2</v>
      </c>
      <c r="I77" s="86">
        <f aca="true" t="shared" si="2" ref="I77:I82">+H77</f>
        <v>6.2</v>
      </c>
    </row>
    <row r="78" spans="1:9" ht="12.75" customHeight="1">
      <c r="A78" s="40"/>
      <c r="B78" s="81" t="e">
        <f>+#REF!</f>
        <v>#REF!</v>
      </c>
      <c r="C78" s="82" t="str">
        <f>+'[4]A.Costo General'!F725</f>
        <v>O.Ejecutar</v>
      </c>
      <c r="D78" s="83"/>
      <c r="E78" s="84"/>
      <c r="F78" s="84"/>
      <c r="G78" s="84"/>
      <c r="H78" s="85">
        <f>+(3.05+3.3+1)*2.5</f>
        <v>18.375</v>
      </c>
      <c r="I78" s="86">
        <f t="shared" si="2"/>
        <v>18.375</v>
      </c>
    </row>
    <row r="79" spans="1:9" ht="12.75" customHeight="1">
      <c r="A79" s="40"/>
      <c r="B79" s="81" t="e">
        <f>+#REF!</f>
        <v>#REF!</v>
      </c>
      <c r="C79" s="82" t="str">
        <f>+'[4]A.Costo General'!F747</f>
        <v>O.Ejecutar</v>
      </c>
      <c r="D79" s="83"/>
      <c r="E79" s="84"/>
      <c r="F79" s="84"/>
      <c r="G79" s="84"/>
      <c r="H79" s="85">
        <v>0</v>
      </c>
      <c r="I79" s="86">
        <f t="shared" si="2"/>
        <v>0</v>
      </c>
    </row>
    <row r="80" spans="1:9" ht="12.75" customHeight="1">
      <c r="A80" s="40"/>
      <c r="B80" s="81" t="e">
        <f>+#REF!</f>
        <v>#REF!</v>
      </c>
      <c r="C80" s="82" t="str">
        <f>+'[4]A.Costo General'!F769</f>
        <v>O.Ejecutar</v>
      </c>
      <c r="D80" s="83"/>
      <c r="E80" s="84"/>
      <c r="F80" s="84"/>
      <c r="G80" s="84"/>
      <c r="H80" s="85">
        <v>0</v>
      </c>
      <c r="I80" s="86">
        <f t="shared" si="2"/>
        <v>0</v>
      </c>
    </row>
    <row r="81" spans="2:10" ht="12.75" customHeight="1">
      <c r="B81" s="81" t="e">
        <f>+#REF!</f>
        <v>#REF!</v>
      </c>
      <c r="C81" s="11" t="str">
        <f>+'[4]A.Costo General'!F791</f>
        <v>O.Ejecutar</v>
      </c>
      <c r="D81" s="87"/>
      <c r="E81" s="75"/>
      <c r="F81" s="75"/>
      <c r="G81" s="75"/>
      <c r="H81" s="85">
        <f>15+4</f>
        <v>19</v>
      </c>
      <c r="I81" s="86">
        <f t="shared" si="2"/>
        <v>19</v>
      </c>
      <c r="J81" s="88"/>
    </row>
    <row r="82" spans="2:9" ht="12.75" customHeight="1">
      <c r="B82" s="81" t="e">
        <f>+#REF!</f>
        <v>#REF!</v>
      </c>
      <c r="C82" s="11" t="str">
        <f>+'[4]A.Costo General'!F813</f>
        <v>O.Ejecutar</v>
      </c>
      <c r="D82" s="87"/>
      <c r="E82" s="75">
        <f>100+12+5</f>
        <v>117</v>
      </c>
      <c r="F82" s="75">
        <v>0.3</v>
      </c>
      <c r="G82" s="75"/>
      <c r="H82" s="85">
        <f>+E82*F82</f>
        <v>35.1</v>
      </c>
      <c r="I82" s="86">
        <f t="shared" si="2"/>
        <v>35.1</v>
      </c>
    </row>
    <row r="83" spans="1:9" ht="7.5" customHeight="1">
      <c r="A83" s="64"/>
      <c r="B83" s="64"/>
      <c r="C83" s="64"/>
      <c r="D83" s="65"/>
      <c r="E83" s="65"/>
      <c r="F83" s="65"/>
      <c r="G83" s="65"/>
      <c r="H83" s="65"/>
      <c r="I83" s="65"/>
    </row>
    <row r="84" spans="1:9" ht="12.75" customHeight="1">
      <c r="A84" s="66" t="s">
        <v>52</v>
      </c>
      <c r="B84" s="66" t="s">
        <v>1</v>
      </c>
      <c r="C84" s="66" t="s">
        <v>6</v>
      </c>
      <c r="D84" s="67" t="s">
        <v>53</v>
      </c>
      <c r="E84" s="78"/>
      <c r="F84" s="79" t="s">
        <v>54</v>
      </c>
      <c r="G84" s="79"/>
      <c r="H84" s="80"/>
      <c r="I84" s="70" t="s">
        <v>55</v>
      </c>
    </row>
    <row r="85" spans="1:9" ht="12.75" customHeight="1">
      <c r="A85" s="71"/>
      <c r="B85" s="72"/>
      <c r="C85" s="72"/>
      <c r="D85" s="73"/>
      <c r="E85" s="31" t="s">
        <v>56</v>
      </c>
      <c r="F85" s="32" t="s">
        <v>57</v>
      </c>
      <c r="G85" s="32"/>
      <c r="H85" s="31" t="s">
        <v>76</v>
      </c>
      <c r="I85" s="73"/>
    </row>
    <row r="86" spans="1:9" ht="12.75" customHeight="1">
      <c r="A86" s="33">
        <f>+'[4]A.Costo General'!A837</f>
        <v>10</v>
      </c>
      <c r="B86" s="34" t="str">
        <f>+'[4]A.Costo General'!B837:N837</f>
        <v>CONTRAPISOS</v>
      </c>
      <c r="C86" s="35"/>
      <c r="D86" s="36"/>
      <c r="E86" s="37"/>
      <c r="F86" s="37"/>
      <c r="G86" s="37"/>
      <c r="H86" s="38"/>
      <c r="I86" s="39">
        <f>+G86*F86</f>
        <v>0</v>
      </c>
    </row>
    <row r="87" spans="2:9" ht="12.75" customHeight="1">
      <c r="B87" s="89" t="e">
        <f>+#REF!</f>
        <v>#REF!</v>
      </c>
      <c r="C87" s="90" t="str">
        <f>+'[4]A.Costo General'!F838</f>
        <v>O.Ejecutar</v>
      </c>
      <c r="D87" s="87"/>
      <c r="E87" s="84"/>
      <c r="F87" s="84"/>
      <c r="G87" s="84"/>
      <c r="H87" s="85">
        <f>+(I21-92-17)+41+4+4</f>
        <v>149.8</v>
      </c>
      <c r="I87" s="86">
        <f>+H87+H88</f>
        <v>149.8</v>
      </c>
    </row>
    <row r="88" spans="2:9" ht="12.75" customHeight="1">
      <c r="B88" s="89"/>
      <c r="C88" s="90"/>
      <c r="D88" s="87" t="s">
        <v>77</v>
      </c>
      <c r="E88" s="84"/>
      <c r="F88" s="84"/>
      <c r="G88" s="84"/>
      <c r="H88" s="85">
        <f>+E88*F88</f>
        <v>0</v>
      </c>
      <c r="I88" s="86"/>
    </row>
    <row r="89" spans="2:9" ht="12.75" customHeight="1">
      <c r="B89" s="89" t="e">
        <f>+#REF!</f>
        <v>#REF!</v>
      </c>
      <c r="C89" s="90" t="str">
        <f>+'[4]A.Costo General'!F861</f>
        <v>O.Ejecutar</v>
      </c>
      <c r="D89" s="87"/>
      <c r="E89" s="84"/>
      <c r="F89" s="84"/>
      <c r="G89" s="84"/>
      <c r="H89" s="85">
        <v>0</v>
      </c>
      <c r="I89" s="86">
        <f>+H89+H90</f>
        <v>0</v>
      </c>
    </row>
    <row r="90" spans="2:9" ht="12.75" customHeight="1">
      <c r="B90" s="89"/>
      <c r="C90" s="90"/>
      <c r="D90" s="87"/>
      <c r="E90" s="84"/>
      <c r="F90" s="84"/>
      <c r="G90" s="84"/>
      <c r="H90" s="85">
        <f>+E90*F90</f>
        <v>0</v>
      </c>
      <c r="I90" s="86"/>
    </row>
    <row r="91" spans="2:9" ht="12.75" customHeight="1">
      <c r="B91" s="89"/>
      <c r="C91" s="90"/>
      <c r="D91" s="87"/>
      <c r="E91" s="84"/>
      <c r="F91" s="84"/>
      <c r="G91" s="84"/>
      <c r="H91" s="85">
        <f>+E91*F91</f>
        <v>0</v>
      </c>
      <c r="I91" s="86"/>
    </row>
    <row r="92" spans="2:9" ht="12.75" customHeight="1">
      <c r="B92" s="89" t="e">
        <f>+#REF!</f>
        <v>#REF!</v>
      </c>
      <c r="C92" s="90" t="str">
        <f>+'[4]A.Costo General'!F883</f>
        <v>O.Ejecutar</v>
      </c>
      <c r="D92" s="87"/>
      <c r="E92" s="84"/>
      <c r="F92" s="84"/>
      <c r="G92" s="84"/>
      <c r="H92" s="85">
        <v>0</v>
      </c>
      <c r="I92" s="86">
        <f>+H92</f>
        <v>0</v>
      </c>
    </row>
    <row r="93" spans="1:9" ht="7.5" customHeight="1">
      <c r="A93" s="64"/>
      <c r="B93" s="64"/>
      <c r="C93" s="64"/>
      <c r="D93" s="65"/>
      <c r="E93" s="65"/>
      <c r="F93" s="65"/>
      <c r="G93" s="65"/>
      <c r="H93" s="65"/>
      <c r="I93" s="65"/>
    </row>
    <row r="94" spans="1:9" ht="12.75" customHeight="1">
      <c r="A94" s="66" t="s">
        <v>52</v>
      </c>
      <c r="B94" s="66" t="s">
        <v>1</v>
      </c>
      <c r="C94" s="66" t="s">
        <v>6</v>
      </c>
      <c r="D94" s="67" t="s">
        <v>53</v>
      </c>
      <c r="E94" s="78"/>
      <c r="F94" s="79" t="s">
        <v>54</v>
      </c>
      <c r="G94" s="79"/>
      <c r="H94" s="80"/>
      <c r="I94" s="70" t="s">
        <v>55</v>
      </c>
    </row>
    <row r="95" spans="1:9" ht="12.75" customHeight="1">
      <c r="A95" s="71"/>
      <c r="B95" s="72"/>
      <c r="C95" s="72"/>
      <c r="D95" s="73"/>
      <c r="E95" s="31" t="s">
        <v>56</v>
      </c>
      <c r="F95" s="32" t="s">
        <v>70</v>
      </c>
      <c r="G95" s="32" t="s">
        <v>57</v>
      </c>
      <c r="H95" s="31" t="s">
        <v>76</v>
      </c>
      <c r="I95" s="73"/>
    </row>
    <row r="96" spans="1:9" ht="12.75" customHeight="1">
      <c r="A96" s="33">
        <f>+'[4]A.Costo General'!A907</f>
        <v>11</v>
      </c>
      <c r="B96" s="34" t="str">
        <f>+'[4]A.Costo General'!B907:N907</f>
        <v>CAPAS AISLADORAS</v>
      </c>
      <c r="C96" s="35"/>
      <c r="D96" s="36"/>
      <c r="E96" s="37"/>
      <c r="F96" s="37"/>
      <c r="G96" s="37"/>
      <c r="H96" s="38"/>
      <c r="I96" s="39">
        <f>+F96*G96</f>
        <v>0</v>
      </c>
    </row>
    <row r="97" spans="2:9" ht="12.75" customHeight="1">
      <c r="B97" s="89" t="e">
        <f>+#REF!</f>
        <v>#REF!</v>
      </c>
      <c r="C97" s="90" t="str">
        <f>+'[4]A.Costo General'!F908</f>
        <v>O.Ejecutar</v>
      </c>
      <c r="D97" s="87"/>
      <c r="E97" s="84">
        <v>0.4</v>
      </c>
      <c r="F97" s="85">
        <f>+F58</f>
        <v>24.500000000000004</v>
      </c>
      <c r="G97" s="84">
        <v>0.6</v>
      </c>
      <c r="H97" s="84">
        <f>+(E97+G97)*F97</f>
        <v>24.500000000000004</v>
      </c>
      <c r="I97" s="86">
        <f>+F97</f>
        <v>24.500000000000004</v>
      </c>
    </row>
    <row r="98" spans="2:9" ht="12.75" customHeight="1">
      <c r="B98" s="89" t="e">
        <f>+#REF!</f>
        <v>#REF!</v>
      </c>
      <c r="C98" s="90" t="str">
        <f>+'[4]A.Costo General'!F930</f>
        <v>O.Ejecutar</v>
      </c>
      <c r="D98" s="87"/>
      <c r="E98" s="84">
        <v>0.2</v>
      </c>
      <c r="F98" s="85">
        <v>0</v>
      </c>
      <c r="G98" s="84">
        <v>0.6</v>
      </c>
      <c r="H98" s="84">
        <f>+(E98+G98)*F98</f>
        <v>0</v>
      </c>
      <c r="I98" s="86">
        <f>+F98</f>
        <v>0</v>
      </c>
    </row>
    <row r="99" spans="2:9" ht="12.75" customHeight="1">
      <c r="B99" s="89" t="e">
        <f>+#REF!</f>
        <v>#REF!</v>
      </c>
      <c r="C99" s="90" t="str">
        <f>+'[4]A.Costo General'!F952</f>
        <v>O.Ejecutar</v>
      </c>
      <c r="D99" s="87" t="s">
        <v>78</v>
      </c>
      <c r="E99" s="84"/>
      <c r="F99" s="84"/>
      <c r="G99" s="84"/>
      <c r="H99" s="85">
        <v>0</v>
      </c>
      <c r="I99" s="86">
        <f>+H99</f>
        <v>0</v>
      </c>
    </row>
    <row r="100" spans="4:9" ht="4.5" customHeight="1">
      <c r="D100" s="91"/>
      <c r="E100" s="91"/>
      <c r="F100" s="91"/>
      <c r="G100" s="91"/>
      <c r="H100" s="91"/>
      <c r="I100" s="91"/>
    </row>
    <row r="101" spans="1:9" ht="12.75" customHeight="1">
      <c r="A101" s="66" t="s">
        <v>52</v>
      </c>
      <c r="B101" s="66" t="s">
        <v>1</v>
      </c>
      <c r="C101" s="66" t="s">
        <v>6</v>
      </c>
      <c r="D101" s="67" t="s">
        <v>53</v>
      </c>
      <c r="E101" s="78"/>
      <c r="F101" s="79" t="s">
        <v>54</v>
      </c>
      <c r="G101" s="79"/>
      <c r="H101" s="80"/>
      <c r="I101" s="70" t="s">
        <v>55</v>
      </c>
    </row>
    <row r="102" spans="1:9" ht="12.75" customHeight="1">
      <c r="A102" s="71"/>
      <c r="B102" s="72"/>
      <c r="C102" s="72"/>
      <c r="D102" s="73"/>
      <c r="E102" s="31" t="s">
        <v>56</v>
      </c>
      <c r="F102" s="32" t="s">
        <v>57</v>
      </c>
      <c r="G102" s="32" t="s">
        <v>67</v>
      </c>
      <c r="H102" s="31" t="s">
        <v>76</v>
      </c>
      <c r="I102" s="73"/>
    </row>
    <row r="103" spans="1:9" ht="12.75" customHeight="1">
      <c r="A103" s="33">
        <f>+'[4]A.Costo General'!A975</f>
        <v>12</v>
      </c>
      <c r="B103" s="34" t="str">
        <f>+'[4]A.Costo General'!B975:N975</f>
        <v>REVOQUES</v>
      </c>
      <c r="C103" s="35"/>
      <c r="D103" s="36"/>
      <c r="E103" s="37"/>
      <c r="F103" s="37"/>
      <c r="G103" s="37"/>
      <c r="H103" s="38"/>
      <c r="I103" s="39">
        <f>+H103*G103*F103*E103</f>
        <v>0</v>
      </c>
    </row>
    <row r="104" spans="1:9" ht="12.75" customHeight="1">
      <c r="A104" s="40"/>
      <c r="B104" s="81" t="e">
        <f>+#REF!</f>
        <v>#REF!</v>
      </c>
      <c r="C104" s="82" t="str">
        <f>+'[4]A.Costo General'!F976</f>
        <v>O.Ejecutar</v>
      </c>
      <c r="D104" s="83" t="s">
        <v>79</v>
      </c>
      <c r="E104" s="84"/>
      <c r="F104" s="84"/>
      <c r="G104" s="84"/>
      <c r="H104" s="85">
        <f>+(43*2)+(24*2)+24</f>
        <v>158</v>
      </c>
      <c r="I104" s="86">
        <f>+H104</f>
        <v>158</v>
      </c>
    </row>
    <row r="105" spans="1:9" ht="12.75" customHeight="1">
      <c r="A105" s="40"/>
      <c r="B105" s="81" t="e">
        <f>+#REF!</f>
        <v>#REF!</v>
      </c>
      <c r="C105" s="82" t="str">
        <f>+'[4]A.Costo General'!F997</f>
        <v>O.Ejecutar</v>
      </c>
      <c r="D105" s="83" t="s">
        <v>79</v>
      </c>
      <c r="E105" s="84"/>
      <c r="F105" s="84"/>
      <c r="G105" s="84"/>
      <c r="H105" s="85">
        <f>+I23+I24+((25+43)*3)+20+24</f>
        <v>299.4</v>
      </c>
      <c r="I105" s="86">
        <f>+H105</f>
        <v>299.4</v>
      </c>
    </row>
    <row r="106" spans="1:9" ht="12.75" customHeight="1">
      <c r="A106" s="40"/>
      <c r="B106" s="81" t="e">
        <f>+#REF!</f>
        <v>#REF!</v>
      </c>
      <c r="C106" s="82" t="e">
        <f>+'[4]A.Costo General'!F1017</f>
        <v>#REF!</v>
      </c>
      <c r="D106" s="83"/>
      <c r="E106" s="84"/>
      <c r="F106" s="84"/>
      <c r="G106" s="84"/>
      <c r="H106" s="85">
        <f>+I23+I24+((25+43)*1)+20+24</f>
        <v>163.4</v>
      </c>
      <c r="I106" s="86">
        <f>+H106</f>
        <v>163.4</v>
      </c>
    </row>
    <row r="107" spans="1:9" ht="12.75" customHeight="1">
      <c r="A107" s="40"/>
      <c r="B107" s="81" t="e">
        <f>+#REF!</f>
        <v>#REF!</v>
      </c>
      <c r="C107" s="82" t="str">
        <f>+'[4]A.Costo General'!F1018</f>
        <v>O.Ejecutar</v>
      </c>
      <c r="D107" s="83"/>
      <c r="E107" s="84"/>
      <c r="F107" s="84"/>
      <c r="G107" s="84"/>
      <c r="H107" s="85">
        <f>+(12*1.2)+(7.5*1.5)+20+(100*0.9)+(11*0.9)+(6.05*0.9)+((4.15+3.6)*3)+6</f>
        <v>180.245</v>
      </c>
      <c r="I107" s="86">
        <f>+H107</f>
        <v>180.245</v>
      </c>
    </row>
    <row r="108" spans="1:9" ht="7.5" customHeight="1">
      <c r="A108" s="92"/>
      <c r="B108" s="4"/>
      <c r="C108" s="93"/>
      <c r="D108" s="94"/>
      <c r="E108" s="95"/>
      <c r="F108" s="96"/>
      <c r="G108" s="96"/>
      <c r="H108" s="96"/>
      <c r="I108" s="95"/>
    </row>
    <row r="109" spans="1:9" ht="12.75" customHeight="1">
      <c r="A109" s="66" t="s">
        <v>52</v>
      </c>
      <c r="B109" s="66" t="s">
        <v>1</v>
      </c>
      <c r="C109" s="66" t="s">
        <v>6</v>
      </c>
      <c r="D109" s="67" t="s">
        <v>53</v>
      </c>
      <c r="E109" s="78"/>
      <c r="F109" s="79" t="s">
        <v>54</v>
      </c>
      <c r="G109" s="79"/>
      <c r="H109" s="80"/>
      <c r="I109" s="70" t="s">
        <v>55</v>
      </c>
    </row>
    <row r="110" spans="1:9" ht="12.75" customHeight="1">
      <c r="A110" s="71"/>
      <c r="B110" s="72"/>
      <c r="C110" s="72"/>
      <c r="D110" s="73"/>
      <c r="E110" s="31" t="s">
        <v>56</v>
      </c>
      <c r="F110" s="32" t="s">
        <v>57</v>
      </c>
      <c r="G110" s="32" t="s">
        <v>67</v>
      </c>
      <c r="H110" s="31" t="s">
        <v>76</v>
      </c>
      <c r="I110" s="73"/>
    </row>
    <row r="111" spans="1:9" ht="12.75" customHeight="1">
      <c r="A111" s="33">
        <f>+'[4]A.Costo General'!A1041</f>
        <v>13</v>
      </c>
      <c r="B111" s="34" t="str">
        <f>+'[4]A.Costo General'!B1041:N1041</f>
        <v>PISOS</v>
      </c>
      <c r="C111" s="35"/>
      <c r="D111" s="36"/>
      <c r="E111" s="37"/>
      <c r="F111" s="37"/>
      <c r="G111" s="37"/>
      <c r="H111" s="38"/>
      <c r="I111" s="39">
        <f>+F111*G111</f>
        <v>0</v>
      </c>
    </row>
    <row r="112" spans="1:9" ht="12.75" customHeight="1">
      <c r="A112" s="40"/>
      <c r="B112" s="125" t="e">
        <f>+#REF!</f>
        <v>#REF!</v>
      </c>
      <c r="C112" s="82" t="str">
        <f>+'[4]A.Costo General'!F1042</f>
        <v>O.Ejecutar</v>
      </c>
      <c r="D112" s="83" t="s">
        <v>77</v>
      </c>
      <c r="E112" s="84"/>
      <c r="F112" s="84"/>
      <c r="G112" s="84"/>
      <c r="H112" s="85">
        <f>9+4</f>
        <v>13</v>
      </c>
      <c r="I112" s="86">
        <f aca="true" t="shared" si="3" ref="I112:I117">+H112</f>
        <v>13</v>
      </c>
    </row>
    <row r="113" spans="1:9" ht="12.75" customHeight="1">
      <c r="A113" s="40"/>
      <c r="B113" s="125" t="e">
        <f>+#REF!</f>
        <v>#REF!</v>
      </c>
      <c r="C113" s="82"/>
      <c r="D113" s="83"/>
      <c r="E113" s="84"/>
      <c r="F113" s="84"/>
      <c r="G113" s="84"/>
      <c r="H113" s="85">
        <f>14+(139-65)+7.6+24</f>
        <v>119.6</v>
      </c>
      <c r="I113" s="86">
        <f t="shared" si="3"/>
        <v>119.6</v>
      </c>
    </row>
    <row r="114" spans="1:9" ht="12.75" customHeight="1">
      <c r="A114" s="40"/>
      <c r="B114" s="125" t="e">
        <f>+#REF!</f>
        <v>#REF!</v>
      </c>
      <c r="C114" s="82"/>
      <c r="D114" s="83"/>
      <c r="E114" s="84"/>
      <c r="F114" s="84"/>
      <c r="G114" s="84"/>
      <c r="H114" s="85">
        <v>40</v>
      </c>
      <c r="I114" s="86">
        <f t="shared" si="3"/>
        <v>40</v>
      </c>
    </row>
    <row r="115" spans="1:9" ht="12.75" customHeight="1">
      <c r="A115" s="40"/>
      <c r="B115" s="125" t="e">
        <f>+#REF!</f>
        <v>#REF!</v>
      </c>
      <c r="C115" s="82"/>
      <c r="D115" s="83"/>
      <c r="E115" s="84"/>
      <c r="F115" s="84"/>
      <c r="G115" s="84"/>
      <c r="H115" s="85">
        <v>28</v>
      </c>
      <c r="I115" s="86">
        <f t="shared" si="3"/>
        <v>28</v>
      </c>
    </row>
    <row r="116" spans="1:9" ht="12.75" customHeight="1">
      <c r="A116" s="40"/>
      <c r="B116" s="125" t="e">
        <f>+#REF!</f>
        <v>#REF!</v>
      </c>
      <c r="C116" s="82"/>
      <c r="D116" s="83"/>
      <c r="E116" s="84"/>
      <c r="F116" s="84"/>
      <c r="G116" s="84"/>
      <c r="H116" s="76">
        <f>132+205+21</f>
        <v>358</v>
      </c>
      <c r="I116" s="86">
        <f t="shared" si="3"/>
        <v>358</v>
      </c>
    </row>
    <row r="117" spans="1:9" ht="12.75" customHeight="1">
      <c r="A117" s="40"/>
      <c r="B117" s="125" t="e">
        <f>+#REF!</f>
        <v>#REF!</v>
      </c>
      <c r="C117" s="82" t="str">
        <f>+'[4]A.Costo General'!F1064</f>
        <v>O.Ejecutar</v>
      </c>
      <c r="D117" s="83" t="s">
        <v>80</v>
      </c>
      <c r="E117" s="84"/>
      <c r="F117" s="84"/>
      <c r="G117" s="84"/>
      <c r="H117" s="85">
        <v>33</v>
      </c>
      <c r="I117" s="86">
        <f t="shared" si="3"/>
        <v>33</v>
      </c>
    </row>
    <row r="118" spans="1:9" ht="7.5" customHeight="1">
      <c r="A118" s="92"/>
      <c r="B118" s="4"/>
      <c r="C118" s="93"/>
      <c r="D118" s="94"/>
      <c r="E118" s="95"/>
      <c r="F118" s="96"/>
      <c r="G118" s="96"/>
      <c r="H118" s="96"/>
      <c r="I118" s="96"/>
    </row>
    <row r="119" spans="1:9" ht="12.75" customHeight="1">
      <c r="A119" s="66" t="s">
        <v>52</v>
      </c>
      <c r="B119" s="66" t="s">
        <v>1</v>
      </c>
      <c r="C119" s="66" t="s">
        <v>6</v>
      </c>
      <c r="D119" s="67" t="s">
        <v>53</v>
      </c>
      <c r="E119" s="78"/>
      <c r="F119" s="79" t="s">
        <v>54</v>
      </c>
      <c r="G119" s="79"/>
      <c r="H119" s="80"/>
      <c r="I119" s="70" t="s">
        <v>55</v>
      </c>
    </row>
    <row r="120" spans="1:9" ht="12.75" customHeight="1">
      <c r="A120" s="71"/>
      <c r="B120" s="72"/>
      <c r="C120" s="72"/>
      <c r="D120" s="73"/>
      <c r="E120" s="31" t="s">
        <v>56</v>
      </c>
      <c r="F120" s="32" t="s">
        <v>70</v>
      </c>
      <c r="G120" s="32" t="s">
        <v>67</v>
      </c>
      <c r="H120" s="31" t="s">
        <v>74</v>
      </c>
      <c r="I120" s="73"/>
    </row>
    <row r="121" spans="1:9" ht="12.75" customHeight="1">
      <c r="A121" s="33">
        <f>+'[4]A.Costo General'!A1087</f>
        <v>14</v>
      </c>
      <c r="B121" s="34" t="str">
        <f>+'[4]A.Costo General'!B1087:N1087</f>
        <v>ZOCALOS - SOLIAS - UMBRALES</v>
      </c>
      <c r="C121" s="35"/>
      <c r="D121" s="36"/>
      <c r="E121" s="37"/>
      <c r="F121" s="37"/>
      <c r="G121" s="37"/>
      <c r="H121" s="38"/>
      <c r="I121" s="39">
        <f>+F121*G121</f>
        <v>0</v>
      </c>
    </row>
    <row r="122" spans="1:9" ht="12.75" customHeight="1">
      <c r="A122" s="40"/>
      <c r="B122" s="125" t="e">
        <f>+#REF!</f>
        <v>#REF!</v>
      </c>
      <c r="C122" s="82" t="str">
        <f>+'[4]A.Costo General'!F1088</f>
        <v>O.Ejecutar</v>
      </c>
      <c r="D122" s="83"/>
      <c r="E122" s="84"/>
      <c r="F122" s="85">
        <f>23+43+8</f>
        <v>74</v>
      </c>
      <c r="G122" s="84"/>
      <c r="H122" s="84"/>
      <c r="I122" s="86">
        <f>+F122</f>
        <v>74</v>
      </c>
    </row>
    <row r="123" spans="1:9" ht="12.75" customHeight="1">
      <c r="A123" s="40"/>
      <c r="B123" s="125" t="e">
        <f>+#REF!</f>
        <v>#REF!</v>
      </c>
      <c r="C123" s="82" t="str">
        <f>+'[4]A.Costo General'!F1110</f>
        <v>O.Ejecutar</v>
      </c>
      <c r="D123" s="83"/>
      <c r="E123" s="84"/>
      <c r="F123" s="85">
        <f>16.3+1.8+1.8</f>
        <v>19.900000000000002</v>
      </c>
      <c r="G123" s="84"/>
      <c r="H123" s="84"/>
      <c r="I123" s="86">
        <f>+F123</f>
        <v>19.900000000000002</v>
      </c>
    </row>
    <row r="124" spans="1:9" ht="12.75" customHeight="1">
      <c r="A124" s="40"/>
      <c r="B124" s="125" t="e">
        <f>+#REF!</f>
        <v>#REF!</v>
      </c>
      <c r="C124" s="82"/>
      <c r="D124" s="83"/>
      <c r="E124" s="84"/>
      <c r="F124" s="85">
        <v>10</v>
      </c>
      <c r="G124" s="84"/>
      <c r="H124" s="84"/>
      <c r="I124" s="86">
        <f>+F124</f>
        <v>10</v>
      </c>
    </row>
    <row r="125" spans="1:9" ht="12.75" customHeight="1">
      <c r="A125" s="40"/>
      <c r="B125" s="125" t="e">
        <f>+#REF!</f>
        <v>#REF!</v>
      </c>
      <c r="C125" s="82" t="str">
        <f>+'[4]A.Costo General'!F1131</f>
        <v>O.Ejecutar</v>
      </c>
      <c r="D125" s="83"/>
      <c r="E125" s="84">
        <v>0.35</v>
      </c>
      <c r="F125" s="85">
        <f>2.3+2.3+(1.35*13)</f>
        <v>22.15</v>
      </c>
      <c r="G125" s="84"/>
      <c r="H125" s="84"/>
      <c r="I125" s="86">
        <f>+E125*F125</f>
        <v>7.752499999999999</v>
      </c>
    </row>
    <row r="126" spans="1:9" ht="7.5" customHeight="1">
      <c r="A126" s="92"/>
      <c r="B126" s="4"/>
      <c r="C126" s="93"/>
      <c r="D126" s="94"/>
      <c r="E126" s="95"/>
      <c r="F126" s="96"/>
      <c r="G126" s="96"/>
      <c r="H126" s="96"/>
      <c r="I126" s="96"/>
    </row>
    <row r="127" spans="1:9" ht="12.75" customHeight="1">
      <c r="A127" s="66" t="s">
        <v>52</v>
      </c>
      <c r="B127" s="66" t="s">
        <v>1</v>
      </c>
      <c r="C127" s="66" t="s">
        <v>6</v>
      </c>
      <c r="D127" s="67" t="s">
        <v>53</v>
      </c>
      <c r="E127" s="78"/>
      <c r="F127" s="79" t="s">
        <v>54</v>
      </c>
      <c r="G127" s="79"/>
      <c r="H127" s="80"/>
      <c r="I127" s="70" t="s">
        <v>55</v>
      </c>
    </row>
    <row r="128" spans="1:9" ht="12.75" customHeight="1">
      <c r="A128" s="71"/>
      <c r="B128" s="72"/>
      <c r="C128" s="72"/>
      <c r="D128" s="73"/>
      <c r="E128" s="31" t="s">
        <v>56</v>
      </c>
      <c r="F128" s="32" t="s">
        <v>57</v>
      </c>
      <c r="G128" s="32" t="s">
        <v>67</v>
      </c>
      <c r="H128" s="31" t="s">
        <v>76</v>
      </c>
      <c r="I128" s="73"/>
    </row>
    <row r="129" spans="1:9" ht="12.75" customHeight="1">
      <c r="A129" s="33">
        <f>+'[4]A.Costo General'!A1155</f>
        <v>15</v>
      </c>
      <c r="B129" s="34" t="str">
        <f>+'[4]A.Costo General'!B1155:N1155</f>
        <v>REVESTIMIENTO</v>
      </c>
      <c r="C129" s="35"/>
      <c r="D129" s="36"/>
      <c r="E129" s="37"/>
      <c r="F129" s="37"/>
      <c r="G129" s="37"/>
      <c r="H129" s="38"/>
      <c r="I129" s="39">
        <f>+(E129+G129)*F129</f>
        <v>0</v>
      </c>
    </row>
    <row r="130" spans="2:9" ht="12.75" customHeight="1">
      <c r="B130" s="123" t="e">
        <f>+#REF!</f>
        <v>#REF!</v>
      </c>
      <c r="C130" s="90" t="str">
        <f>+'[4]A.Costo General'!F1156</f>
        <v>O.Ejecutar</v>
      </c>
      <c r="D130" s="97"/>
      <c r="E130" s="98"/>
      <c r="F130" s="98">
        <f>23+10+24+4</f>
        <v>61</v>
      </c>
      <c r="G130" s="98">
        <v>2</v>
      </c>
      <c r="H130" s="76">
        <f>+F130*G130</f>
        <v>122</v>
      </c>
      <c r="I130" s="86">
        <f>+H130</f>
        <v>122</v>
      </c>
    </row>
    <row r="131" spans="2:9" ht="12.75" customHeight="1">
      <c r="B131" s="123" t="e">
        <f>+#REF!</f>
        <v>#REF!</v>
      </c>
      <c r="C131" s="90" t="str">
        <f>+'[4]A.Costo General'!F1177</f>
        <v>O.Ejecutar</v>
      </c>
      <c r="D131" s="97"/>
      <c r="E131" s="98">
        <v>0</v>
      </c>
      <c r="F131" s="98">
        <f>23+10+24+4+8</f>
        <v>69</v>
      </c>
      <c r="G131" s="98"/>
      <c r="H131" s="76">
        <v>0</v>
      </c>
      <c r="I131" s="86">
        <f>+E131+F131</f>
        <v>69</v>
      </c>
    </row>
    <row r="132" spans="2:9" ht="12.75" customHeight="1">
      <c r="B132" s="123" t="e">
        <f>+#REF!</f>
        <v>#REF!</v>
      </c>
      <c r="C132" s="90" t="str">
        <f>+'[4]A.Costo General'!F1197</f>
        <v>O.Ejecutar</v>
      </c>
      <c r="D132" s="97"/>
      <c r="E132" s="98"/>
      <c r="F132" s="98"/>
      <c r="G132" s="98"/>
      <c r="H132" s="76">
        <v>0</v>
      </c>
      <c r="I132" s="86">
        <f>+H132</f>
        <v>0</v>
      </c>
    </row>
    <row r="133" spans="4:9" ht="7.5" customHeight="1">
      <c r="D133" s="99"/>
      <c r="E133" s="100"/>
      <c r="F133" s="100"/>
      <c r="G133" s="100"/>
      <c r="H133" s="100"/>
      <c r="I133" s="100"/>
    </row>
    <row r="134" spans="1:9" ht="12.75" customHeight="1">
      <c r="A134" s="66" t="s">
        <v>52</v>
      </c>
      <c r="B134" s="66" t="s">
        <v>1</v>
      </c>
      <c r="C134" s="66" t="s">
        <v>6</v>
      </c>
      <c r="D134" s="67" t="s">
        <v>53</v>
      </c>
      <c r="E134" s="78"/>
      <c r="F134" s="79" t="s">
        <v>54</v>
      </c>
      <c r="G134" s="79"/>
      <c r="H134" s="80"/>
      <c r="I134" s="70" t="s">
        <v>55</v>
      </c>
    </row>
    <row r="135" spans="1:9" ht="12.75" customHeight="1">
      <c r="A135" s="71"/>
      <c r="B135" s="72"/>
      <c r="C135" s="72"/>
      <c r="D135" s="73"/>
      <c r="E135" s="31" t="s">
        <v>56</v>
      </c>
      <c r="F135" s="32" t="s">
        <v>57</v>
      </c>
      <c r="G135" s="32"/>
      <c r="H135" s="31" t="s">
        <v>76</v>
      </c>
      <c r="I135" s="73"/>
    </row>
    <row r="136" spans="1:9" ht="12.75" customHeight="1">
      <c r="A136" s="33">
        <f>+'[4]A.Costo General'!A1220</f>
        <v>16</v>
      </c>
      <c r="B136" s="34" t="str">
        <f>+'[4]A.Costo General'!B1220:N1220</f>
        <v>TECHOS</v>
      </c>
      <c r="C136" s="35"/>
      <c r="D136" s="36"/>
      <c r="E136" s="37"/>
      <c r="F136" s="37"/>
      <c r="G136" s="37"/>
      <c r="H136" s="38"/>
      <c r="I136" s="39">
        <f>+H136</f>
        <v>0</v>
      </c>
    </row>
    <row r="137" spans="2:9" ht="12.75" customHeight="1">
      <c r="B137" s="123" t="e">
        <f>+#REF!</f>
        <v>#REF!</v>
      </c>
      <c r="C137" s="90" t="str">
        <f>+'[4]A.Costo General'!F1221</f>
        <v>O.Ejecutar</v>
      </c>
      <c r="D137" s="101"/>
      <c r="E137" s="98"/>
      <c r="F137" s="98"/>
      <c r="G137" s="98"/>
      <c r="H137" s="76">
        <f>+(607-50)+27+9</f>
        <v>593</v>
      </c>
      <c r="I137" s="86">
        <f>+H137</f>
        <v>593</v>
      </c>
    </row>
    <row r="138" spans="2:9" ht="12.75" customHeight="1">
      <c r="B138" s="123" t="e">
        <f>+#REF!</f>
        <v>#REF!</v>
      </c>
      <c r="C138" s="90" t="str">
        <f>+'[4]A.Costo General'!F1245</f>
        <v>O.Ejecutar</v>
      </c>
      <c r="D138" s="101"/>
      <c r="E138" s="98"/>
      <c r="F138" s="98"/>
      <c r="G138" s="98"/>
      <c r="H138" s="76">
        <v>0</v>
      </c>
      <c r="I138" s="86">
        <f>+H138</f>
        <v>0</v>
      </c>
    </row>
    <row r="139" spans="4:9" ht="7.5" customHeight="1">
      <c r="D139" s="99"/>
      <c r="E139" s="100"/>
      <c r="F139" s="100"/>
      <c r="G139" s="100"/>
      <c r="H139" s="100"/>
      <c r="I139" s="100"/>
    </row>
    <row r="140" spans="1:9" ht="12.75">
      <c r="A140" s="66" t="s">
        <v>52</v>
      </c>
      <c r="B140" s="66" t="s">
        <v>1</v>
      </c>
      <c r="C140" s="66" t="s">
        <v>6</v>
      </c>
      <c r="D140" s="67" t="s">
        <v>53</v>
      </c>
      <c r="E140" s="78"/>
      <c r="F140" s="79" t="s">
        <v>54</v>
      </c>
      <c r="G140" s="79"/>
      <c r="H140" s="80"/>
      <c r="I140" s="70" t="s">
        <v>55</v>
      </c>
    </row>
    <row r="141" spans="1:9" ht="13.5">
      <c r="A141" s="71"/>
      <c r="B141" s="72"/>
      <c r="C141" s="72"/>
      <c r="D141" s="73"/>
      <c r="E141" s="31" t="s">
        <v>56</v>
      </c>
      <c r="F141" s="32" t="s">
        <v>57</v>
      </c>
      <c r="G141" s="32"/>
      <c r="H141" s="31" t="s">
        <v>76</v>
      </c>
      <c r="I141" s="73"/>
    </row>
    <row r="142" spans="1:9" ht="13.5">
      <c r="A142" s="33">
        <f>+'[4]A.Costo General'!A1275</f>
        <v>17</v>
      </c>
      <c r="B142" s="34" t="str">
        <f>+'[4]A.Costo General'!B1275:N1275</f>
        <v>AYUDA DE GREMIOS</v>
      </c>
      <c r="C142" s="35"/>
      <c r="D142" s="36"/>
      <c r="E142" s="37"/>
      <c r="F142" s="37"/>
      <c r="G142" s="37"/>
      <c r="H142" s="38"/>
      <c r="I142" s="39">
        <f>+H142</f>
        <v>0</v>
      </c>
    </row>
    <row r="143" spans="2:9" ht="15">
      <c r="B143" s="123" t="e">
        <f>+#REF!</f>
        <v>#REF!</v>
      </c>
      <c r="C143" s="90" t="str">
        <f>+'[4]A.Costo General'!F1276</f>
        <v>O.Ejecutar</v>
      </c>
      <c r="D143" s="101"/>
      <c r="E143" s="98"/>
      <c r="F143" s="98"/>
      <c r="G143" s="98"/>
      <c r="H143" s="76">
        <v>0</v>
      </c>
      <c r="I143" s="86">
        <f>+H143</f>
        <v>0</v>
      </c>
    </row>
    <row r="144" spans="2:9" ht="15">
      <c r="B144" s="102"/>
      <c r="C144" s="93"/>
      <c r="D144" s="103"/>
      <c r="E144" s="100"/>
      <c r="F144" s="100"/>
      <c r="G144" s="100"/>
      <c r="H144" s="100"/>
      <c r="I144" s="104"/>
    </row>
    <row r="145" spans="1:9" ht="12.75">
      <c r="A145" s="105" t="s">
        <v>52</v>
      </c>
      <c r="B145" s="105" t="s">
        <v>1</v>
      </c>
      <c r="C145" s="105" t="s">
        <v>6</v>
      </c>
      <c r="D145" s="106" t="s">
        <v>53</v>
      </c>
      <c r="E145" s="107"/>
      <c r="F145" s="108" t="s">
        <v>54</v>
      </c>
      <c r="G145" s="108"/>
      <c r="H145" s="109"/>
      <c r="I145" s="110" t="s">
        <v>55</v>
      </c>
    </row>
    <row r="146" spans="1:9" ht="13.5">
      <c r="A146" s="111"/>
      <c r="B146" s="112"/>
      <c r="C146" s="112"/>
      <c r="D146" s="113"/>
      <c r="E146" s="31" t="s">
        <v>56</v>
      </c>
      <c r="F146" s="31" t="s">
        <v>57</v>
      </c>
      <c r="G146" s="31"/>
      <c r="H146" s="31" t="s">
        <v>0</v>
      </c>
      <c r="I146" s="113"/>
    </row>
    <row r="147" spans="1:9" ht="13.5">
      <c r="A147" s="33">
        <f>+'[4]A.Costo General'!A1296</f>
        <v>18</v>
      </c>
      <c r="B147" s="34" t="str">
        <f>+'[4]A.Costo General'!B1296:N1296</f>
        <v>OBRAS VARIAS</v>
      </c>
      <c r="C147" s="35"/>
      <c r="D147" s="36"/>
      <c r="E147" s="37"/>
      <c r="F147" s="37"/>
      <c r="G147" s="37"/>
      <c r="H147" s="38"/>
      <c r="I147" s="39">
        <f>+H147</f>
        <v>0</v>
      </c>
    </row>
    <row r="148" spans="1:9" ht="15">
      <c r="A148" s="22"/>
      <c r="B148" s="123" t="e">
        <f>+#REF!</f>
        <v>#REF!</v>
      </c>
      <c r="C148" s="90">
        <f>+'[4]A.Costo General'!F1281</f>
        <v>1</v>
      </c>
      <c r="D148" s="101"/>
      <c r="E148" s="98"/>
      <c r="F148" s="98"/>
      <c r="G148" s="98"/>
      <c r="H148" s="76">
        <v>162</v>
      </c>
      <c r="I148" s="86">
        <f>+H148</f>
        <v>162</v>
      </c>
    </row>
    <row r="149" spans="1:9" ht="15">
      <c r="A149" s="22"/>
      <c r="B149" s="123" t="e">
        <f>+#REF!</f>
        <v>#REF!</v>
      </c>
      <c r="C149" s="90"/>
      <c r="D149" s="101"/>
      <c r="E149" s="98"/>
      <c r="F149" s="98"/>
      <c r="G149" s="98"/>
      <c r="H149" s="114">
        <v>9</v>
      </c>
      <c r="I149" s="86">
        <f aca="true" t="shared" si="4" ref="I149:I158">+H149</f>
        <v>9</v>
      </c>
    </row>
    <row r="150" spans="1:9" ht="12.75">
      <c r="A150" s="22"/>
      <c r="B150" s="123" t="e">
        <f>+#REF!</f>
        <v>#REF!</v>
      </c>
      <c r="C150" s="115"/>
      <c r="D150" s="116"/>
      <c r="E150" s="117"/>
      <c r="F150" s="117"/>
      <c r="G150" s="117"/>
      <c r="H150" s="114">
        <v>9</v>
      </c>
      <c r="I150" s="86">
        <f t="shared" si="4"/>
        <v>9</v>
      </c>
    </row>
    <row r="151" spans="1:9" ht="15">
      <c r="A151" s="22"/>
      <c r="B151" s="123" t="e">
        <f>+#REF!</f>
        <v>#REF!</v>
      </c>
      <c r="C151" s="118"/>
      <c r="D151" s="119"/>
      <c r="E151" s="120"/>
      <c r="F151" s="120"/>
      <c r="G151" s="120"/>
      <c r="H151" s="114">
        <v>18</v>
      </c>
      <c r="I151" s="86">
        <f t="shared" si="4"/>
        <v>18</v>
      </c>
    </row>
    <row r="152" spans="1:9" ht="15">
      <c r="A152" s="22"/>
      <c r="B152" s="123" t="e">
        <f>+#REF!</f>
        <v>#REF!</v>
      </c>
      <c r="C152" s="118"/>
      <c r="D152" s="119"/>
      <c r="E152" s="120"/>
      <c r="F152" s="120"/>
      <c r="G152" s="120"/>
      <c r="H152" s="114">
        <v>38</v>
      </c>
      <c r="I152" s="86">
        <f t="shared" si="4"/>
        <v>38</v>
      </c>
    </row>
    <row r="153" spans="1:9" ht="15">
      <c r="A153" s="22"/>
      <c r="B153" s="123" t="e">
        <f>+#REF!</f>
        <v>#REF!</v>
      </c>
      <c r="C153" s="133"/>
      <c r="D153" s="119"/>
      <c r="E153" s="120"/>
      <c r="F153" s="120"/>
      <c r="G153" s="120"/>
      <c r="H153" s="114">
        <v>2</v>
      </c>
      <c r="I153" s="86">
        <f t="shared" si="4"/>
        <v>2</v>
      </c>
    </row>
    <row r="154" spans="1:9" ht="12.75">
      <c r="A154" s="22"/>
      <c r="B154" s="123" t="e">
        <f>+#REF!</f>
        <v>#REF!</v>
      </c>
      <c r="C154" s="115"/>
      <c r="D154" s="116"/>
      <c r="E154" s="117"/>
      <c r="F154" s="117"/>
      <c r="G154" s="117"/>
      <c r="H154" s="114">
        <f>2.3+2.5+1.4</f>
        <v>6.199999999999999</v>
      </c>
      <c r="I154" s="86">
        <f t="shared" si="4"/>
        <v>6.199999999999999</v>
      </c>
    </row>
    <row r="155" spans="1:9" ht="15">
      <c r="A155" s="22"/>
      <c r="B155" s="123" t="e">
        <f>+#REF!</f>
        <v>#REF!</v>
      </c>
      <c r="C155" s="118"/>
      <c r="D155" s="119"/>
      <c r="E155" s="120"/>
      <c r="F155" s="120"/>
      <c r="G155" s="120"/>
      <c r="H155" s="114">
        <v>20</v>
      </c>
      <c r="I155" s="86">
        <f t="shared" si="4"/>
        <v>20</v>
      </c>
    </row>
    <row r="156" spans="1:9" ht="15">
      <c r="A156" s="22"/>
      <c r="B156" s="123" t="e">
        <f>+#REF!</f>
        <v>#REF!</v>
      </c>
      <c r="C156" s="118"/>
      <c r="D156" s="119"/>
      <c r="E156" s="120"/>
      <c r="F156" s="120"/>
      <c r="G156" s="120"/>
      <c r="H156" s="114">
        <v>0</v>
      </c>
      <c r="I156" s="86">
        <f t="shared" si="4"/>
        <v>0</v>
      </c>
    </row>
    <row r="157" spans="1:9" ht="12.75">
      <c r="A157" s="22"/>
      <c r="B157" s="123" t="e">
        <f>+#REF!</f>
        <v>#REF!</v>
      </c>
      <c r="C157" s="115"/>
      <c r="D157" s="116"/>
      <c r="E157" s="117"/>
      <c r="F157" s="117"/>
      <c r="G157" s="117"/>
      <c r="H157" s="114">
        <v>0</v>
      </c>
      <c r="I157" s="86">
        <f t="shared" si="4"/>
        <v>0</v>
      </c>
    </row>
    <row r="158" spans="1:9" ht="15">
      <c r="A158" s="22"/>
      <c r="B158" s="123" t="e">
        <f>+#REF!</f>
        <v>#REF!</v>
      </c>
      <c r="C158" s="90"/>
      <c r="D158" s="101"/>
      <c r="E158" s="98"/>
      <c r="F158" s="98"/>
      <c r="G158" s="98"/>
      <c r="H158" s="76">
        <v>0</v>
      </c>
      <c r="I158" s="86">
        <f t="shared" si="4"/>
        <v>0</v>
      </c>
    </row>
    <row r="159" spans="2:9" ht="15">
      <c r="B159" s="102"/>
      <c r="C159" s="93"/>
      <c r="D159" s="103"/>
      <c r="E159" s="100"/>
      <c r="F159" s="100"/>
      <c r="G159" s="100"/>
      <c r="H159" s="100"/>
      <c r="I159" s="104"/>
    </row>
    <row r="160" spans="1:9" ht="12.75">
      <c r="A160" s="66" t="s">
        <v>52</v>
      </c>
      <c r="B160" s="66" t="s">
        <v>1</v>
      </c>
      <c r="C160" s="66" t="s">
        <v>6</v>
      </c>
      <c r="D160" s="67" t="s">
        <v>53</v>
      </c>
      <c r="E160" s="78"/>
      <c r="F160" s="79" t="s">
        <v>54</v>
      </c>
      <c r="G160" s="79"/>
      <c r="H160" s="80"/>
      <c r="I160" s="70" t="s">
        <v>55</v>
      </c>
    </row>
    <row r="161" spans="1:9" ht="13.5">
      <c r="A161" s="71"/>
      <c r="B161" s="72"/>
      <c r="C161" s="72"/>
      <c r="D161" s="73"/>
      <c r="E161" s="31" t="s">
        <v>56</v>
      </c>
      <c r="F161" s="32" t="s">
        <v>57</v>
      </c>
      <c r="G161" s="32" t="s">
        <v>67</v>
      </c>
      <c r="H161" s="31" t="s">
        <v>71</v>
      </c>
      <c r="I161" s="73"/>
    </row>
    <row r="162" spans="1:9" ht="13.5">
      <c r="A162" s="33">
        <f>+'[4]A.Costo General'!A1419</f>
        <v>19</v>
      </c>
      <c r="B162" s="34" t="str">
        <f>+'[4]A.Costo General'!B1419:N1419</f>
        <v>SUBCONTRATOS</v>
      </c>
      <c r="C162" s="35"/>
      <c r="D162" s="36"/>
      <c r="E162" s="37"/>
      <c r="F162" s="37"/>
      <c r="G162" s="37"/>
      <c r="H162" s="38"/>
      <c r="I162" s="39">
        <f>+H162</f>
        <v>0</v>
      </c>
    </row>
    <row r="163" spans="2:9" ht="15">
      <c r="B163" s="123" t="e">
        <f>+#REF!</f>
        <v>#REF!</v>
      </c>
      <c r="C163" s="90" t="e">
        <f>+'[4]A.Costo General'!#REF!</f>
        <v>#REF!</v>
      </c>
      <c r="D163" s="101"/>
      <c r="E163" s="98"/>
      <c r="F163" s="98"/>
      <c r="G163" s="98"/>
      <c r="H163" s="76">
        <v>0</v>
      </c>
      <c r="I163" s="86">
        <f>+H163</f>
        <v>0</v>
      </c>
    </row>
    <row r="164" spans="2:9" ht="15">
      <c r="B164" s="123" t="e">
        <f>+#REF!</f>
        <v>#REF!</v>
      </c>
      <c r="C164" s="90" t="e">
        <f>+'[4]A.Costo General'!#REF!</f>
        <v>#REF!</v>
      </c>
      <c r="D164" s="121"/>
      <c r="E164" s="98"/>
      <c r="F164" s="98"/>
      <c r="G164" s="98"/>
      <c r="H164" s="76">
        <v>20</v>
      </c>
      <c r="I164" s="86">
        <f aca="true" t="shared" si="5" ref="I164:I194">+H164</f>
        <v>20</v>
      </c>
    </row>
    <row r="165" spans="2:9" ht="15">
      <c r="B165" s="123" t="e">
        <f>+#REF!</f>
        <v>#REF!</v>
      </c>
      <c r="C165" s="90" t="e">
        <f>+'[4]A.Costo General'!#REF!</f>
        <v>#REF!</v>
      </c>
      <c r="D165" s="121"/>
      <c r="E165" s="98"/>
      <c r="F165" s="98"/>
      <c r="G165" s="122"/>
      <c r="H165" s="76">
        <v>1</v>
      </c>
      <c r="I165" s="86">
        <f>+H165</f>
        <v>1</v>
      </c>
    </row>
    <row r="166" spans="2:9" ht="15">
      <c r="B166" s="123" t="e">
        <f>+#REF!</f>
        <v>#REF!</v>
      </c>
      <c r="C166" s="90" t="e">
        <f>+'[4]A.Costo General'!#REF!</f>
        <v>#REF!</v>
      </c>
      <c r="D166" s="121"/>
      <c r="E166" s="98"/>
      <c r="F166" s="98"/>
      <c r="G166" s="122"/>
      <c r="H166" s="76">
        <v>1</v>
      </c>
      <c r="I166" s="86">
        <f t="shared" si="5"/>
        <v>1</v>
      </c>
    </row>
    <row r="167" spans="2:9" ht="15">
      <c r="B167" s="123" t="e">
        <f>+#REF!</f>
        <v>#REF!</v>
      </c>
      <c r="C167" s="90" t="e">
        <f>+'[4]A.Costo General'!#REF!</f>
        <v>#REF!</v>
      </c>
      <c r="D167" s="121"/>
      <c r="E167" s="98"/>
      <c r="F167" s="98"/>
      <c r="G167" s="122"/>
      <c r="H167" s="76">
        <v>1</v>
      </c>
      <c r="I167" s="86">
        <f t="shared" si="5"/>
        <v>1</v>
      </c>
    </row>
    <row r="168" spans="2:9" ht="15">
      <c r="B168" s="123" t="e">
        <f>+#REF!</f>
        <v>#REF!</v>
      </c>
      <c r="C168" s="90" t="e">
        <f>+'[4]A.Costo General'!#REF!</f>
        <v>#REF!</v>
      </c>
      <c r="D168" s="121"/>
      <c r="E168" s="98"/>
      <c r="F168" s="98"/>
      <c r="G168" s="122"/>
      <c r="H168" s="76">
        <v>1</v>
      </c>
      <c r="I168" s="86">
        <f t="shared" si="5"/>
        <v>1</v>
      </c>
    </row>
    <row r="169" spans="2:9" ht="15">
      <c r="B169" s="123" t="e">
        <f>+#REF!</f>
        <v>#REF!</v>
      </c>
      <c r="C169" s="90" t="e">
        <f>+'[4]A.Costo General'!#REF!</f>
        <v>#REF!</v>
      </c>
      <c r="D169" s="121"/>
      <c r="E169" s="98"/>
      <c r="F169" s="98"/>
      <c r="G169" s="122"/>
      <c r="H169" s="76">
        <v>1</v>
      </c>
      <c r="I169" s="86">
        <f t="shared" si="5"/>
        <v>1</v>
      </c>
    </row>
    <row r="170" spans="2:9" ht="15">
      <c r="B170" s="123" t="e">
        <f>+#REF!</f>
        <v>#REF!</v>
      </c>
      <c r="C170" s="90" t="e">
        <f>+'[4]A.Costo General'!#REF!</f>
        <v>#REF!</v>
      </c>
      <c r="D170" s="121"/>
      <c r="E170" s="98"/>
      <c r="F170" s="98"/>
      <c r="G170" s="122"/>
      <c r="H170" s="76">
        <v>1</v>
      </c>
      <c r="I170" s="86">
        <f t="shared" si="5"/>
        <v>1</v>
      </c>
    </row>
    <row r="171" spans="2:9" ht="15">
      <c r="B171" s="123" t="e">
        <f>+#REF!</f>
        <v>#REF!</v>
      </c>
      <c r="C171" s="90" t="e">
        <f>+'[4]A.Costo General'!#REF!</f>
        <v>#REF!</v>
      </c>
      <c r="D171" s="121"/>
      <c r="E171" s="98"/>
      <c r="F171" s="98"/>
      <c r="G171" s="98"/>
      <c r="H171" s="76">
        <v>14</v>
      </c>
      <c r="I171" s="86">
        <f t="shared" si="5"/>
        <v>14</v>
      </c>
    </row>
    <row r="172" spans="2:9" ht="15">
      <c r="B172" s="123" t="e">
        <f>+#REF!</f>
        <v>#REF!</v>
      </c>
      <c r="C172" s="90" t="e">
        <f>+'[4]A.Costo General'!#REF!</f>
        <v>#REF!</v>
      </c>
      <c r="D172" s="121"/>
      <c r="E172" s="98"/>
      <c r="F172" s="98"/>
      <c r="G172" s="122"/>
      <c r="H172" s="76">
        <f>16+8+6+2+4+4+4+2+6+6+6+10+4+8+2+2</f>
        <v>90</v>
      </c>
      <c r="I172" s="86">
        <f t="shared" si="5"/>
        <v>90</v>
      </c>
    </row>
    <row r="173" spans="2:9" ht="15">
      <c r="B173" s="123" t="e">
        <f>+#REF!</f>
        <v>#REF!</v>
      </c>
      <c r="C173" s="90" t="e">
        <f>+'[4]A.Costo General'!#REF!</f>
        <v>#REF!</v>
      </c>
      <c r="D173" s="121"/>
      <c r="E173" s="98"/>
      <c r="F173" s="98"/>
      <c r="G173" s="122"/>
      <c r="H173" s="76">
        <v>0</v>
      </c>
      <c r="I173" s="86">
        <f t="shared" si="5"/>
        <v>0</v>
      </c>
    </row>
    <row r="174" spans="2:9" ht="15">
      <c r="B174" s="123" t="e">
        <f>+#REF!</f>
        <v>#REF!</v>
      </c>
      <c r="C174" s="90" t="e">
        <f>+'[4]A.Costo General'!#REF!</f>
        <v>#REF!</v>
      </c>
      <c r="D174" s="121"/>
      <c r="E174" s="98"/>
      <c r="F174" s="98"/>
      <c r="G174" s="98"/>
      <c r="H174" s="76">
        <v>12</v>
      </c>
      <c r="I174" s="86">
        <f t="shared" si="5"/>
        <v>12</v>
      </c>
    </row>
    <row r="175" spans="2:9" ht="15">
      <c r="B175" s="123" t="e">
        <f>+#REF!</f>
        <v>#REF!</v>
      </c>
      <c r="C175" s="90" t="e">
        <f>+'[4]A.Costo General'!#REF!</f>
        <v>#REF!</v>
      </c>
      <c r="D175" s="121"/>
      <c r="E175" s="158" t="s">
        <v>157</v>
      </c>
      <c r="F175" s="98"/>
      <c r="G175" s="120"/>
      <c r="H175" s="76">
        <f>+(1.6*2)+(0.8*2)+((1.35*0.45)*9)+(0.72*2.1)+(0.4*0.4)+((1.7*0.4)*2)+(1.7*0.4)</f>
        <v>13.979500000000002</v>
      </c>
      <c r="I175" s="86">
        <f t="shared" si="5"/>
        <v>13.979500000000002</v>
      </c>
    </row>
    <row r="176" spans="2:9" ht="15">
      <c r="B176" s="123" t="e">
        <f>+#REF!</f>
        <v>#REF!</v>
      </c>
      <c r="C176" s="90"/>
      <c r="D176" s="121"/>
      <c r="E176" s="158" t="s">
        <v>3</v>
      </c>
      <c r="F176" s="98"/>
      <c r="G176" s="120"/>
      <c r="H176" s="76">
        <f>+((8.2)*2)+((6.1)*2)</f>
        <v>28.599999999999998</v>
      </c>
      <c r="I176" s="86">
        <f t="shared" si="5"/>
        <v>28.599999999999998</v>
      </c>
    </row>
    <row r="177" spans="2:9" ht="15">
      <c r="B177" s="123" t="e">
        <f>+#REF!</f>
        <v>#REF!</v>
      </c>
      <c r="C177" s="90" t="e">
        <f>+'[4]A.Costo General'!#REF!</f>
        <v>#REF!</v>
      </c>
      <c r="D177" s="121"/>
      <c r="E177" s="98"/>
      <c r="F177" s="98"/>
      <c r="G177" s="98"/>
      <c r="H177" s="76">
        <v>9</v>
      </c>
      <c r="I177" s="86">
        <f t="shared" si="5"/>
        <v>9</v>
      </c>
    </row>
    <row r="178" spans="2:9" ht="15">
      <c r="B178" s="123" t="e">
        <f>+#REF!</f>
        <v>#REF!</v>
      </c>
      <c r="C178" s="90" t="e">
        <f>+'[4]A.Costo General'!#REF!</f>
        <v>#REF!</v>
      </c>
      <c r="D178" s="121"/>
      <c r="E178" s="98"/>
      <c r="F178" s="98"/>
      <c r="G178" s="98"/>
      <c r="H178" s="76">
        <f>+(2.45+1.4)*1.1</f>
        <v>4.235</v>
      </c>
      <c r="I178" s="86">
        <f t="shared" si="5"/>
        <v>4.235</v>
      </c>
    </row>
    <row r="179" spans="2:9" ht="15">
      <c r="B179" s="123" t="e">
        <f>+#REF!</f>
        <v>#REF!</v>
      </c>
      <c r="C179" s="90" t="e">
        <f>+'[4]A.Costo General'!#REF!</f>
        <v>#REF!</v>
      </c>
      <c r="D179" s="121"/>
      <c r="E179" s="98"/>
      <c r="F179" s="98"/>
      <c r="G179" s="98"/>
      <c r="H179" s="76">
        <f>5.1*2.1</f>
        <v>10.709999999999999</v>
      </c>
      <c r="I179" s="86">
        <f t="shared" si="5"/>
        <v>10.709999999999999</v>
      </c>
    </row>
    <row r="180" spans="2:9" ht="15">
      <c r="B180" s="123" t="e">
        <f>+#REF!</f>
        <v>#REF!</v>
      </c>
      <c r="C180" s="90"/>
      <c r="D180" s="121"/>
      <c r="E180" s="98"/>
      <c r="F180" s="98"/>
      <c r="G180" s="98"/>
      <c r="H180" s="76">
        <f>+(3.55+3.95+0.9)*2.1</f>
        <v>17.64</v>
      </c>
      <c r="I180" s="86">
        <f>+H180</f>
        <v>17.64</v>
      </c>
    </row>
    <row r="181" spans="2:9" ht="15">
      <c r="B181" s="123" t="e">
        <f>+#REF!</f>
        <v>#REF!</v>
      </c>
      <c r="C181" s="90" t="e">
        <f>+'[4]A.Costo General'!#REF!</f>
        <v>#REF!</v>
      </c>
      <c r="D181" s="121"/>
      <c r="E181" s="98"/>
      <c r="F181" s="98"/>
      <c r="G181" s="98"/>
      <c r="H181" s="76">
        <v>0</v>
      </c>
      <c r="I181" s="86">
        <f t="shared" si="5"/>
        <v>0</v>
      </c>
    </row>
    <row r="182" spans="2:9" ht="15">
      <c r="B182" s="123" t="e">
        <f>+#REF!</f>
        <v>#REF!</v>
      </c>
      <c r="C182" s="90" t="e">
        <f>+'[4]A.Costo General'!#REF!</f>
        <v>#REF!</v>
      </c>
      <c r="D182" s="121"/>
      <c r="E182" s="98"/>
      <c r="F182" s="98"/>
      <c r="G182" s="122"/>
      <c r="H182" s="76">
        <v>1</v>
      </c>
      <c r="I182" s="86">
        <f t="shared" si="5"/>
        <v>1</v>
      </c>
    </row>
    <row r="183" spans="2:9" ht="15">
      <c r="B183" s="123" t="e">
        <f>+#REF!</f>
        <v>#REF!</v>
      </c>
      <c r="C183" s="90" t="e">
        <f>+'[4]A.Costo General'!#REF!</f>
        <v>#REF!</v>
      </c>
      <c r="D183" s="121"/>
      <c r="E183" s="98"/>
      <c r="F183" s="98"/>
      <c r="G183" s="98"/>
      <c r="H183" s="76">
        <v>8</v>
      </c>
      <c r="I183" s="86">
        <f t="shared" si="5"/>
        <v>8</v>
      </c>
    </row>
    <row r="184" spans="2:9" ht="15">
      <c r="B184" s="123" t="e">
        <f>+#REF!</f>
        <v>#REF!</v>
      </c>
      <c r="C184" s="90" t="e">
        <f>+'[4]A.Costo General'!#REF!</f>
        <v>#REF!</v>
      </c>
      <c r="D184" s="121"/>
      <c r="E184" s="98"/>
      <c r="F184" s="98"/>
      <c r="G184" s="98"/>
      <c r="H184" s="76">
        <v>6.2</v>
      </c>
      <c r="I184" s="86">
        <f t="shared" si="5"/>
        <v>6.2</v>
      </c>
    </row>
    <row r="185" spans="2:9" ht="15">
      <c r="B185" s="123" t="e">
        <f>+#REF!</f>
        <v>#REF!</v>
      </c>
      <c r="C185" s="90" t="e">
        <f>+'[4]A.Costo General'!#REF!</f>
        <v>#REF!</v>
      </c>
      <c r="D185" s="121"/>
      <c r="E185" s="98"/>
      <c r="F185" s="98"/>
      <c r="G185" s="98"/>
      <c r="H185" s="76">
        <v>1</v>
      </c>
      <c r="I185" s="86">
        <f t="shared" si="5"/>
        <v>1</v>
      </c>
    </row>
    <row r="186" spans="2:9" ht="15">
      <c r="B186" s="123" t="e">
        <f>+#REF!</f>
        <v>#REF!</v>
      </c>
      <c r="C186" s="90" t="e">
        <f>+'[4]A.Costo General'!#REF!</f>
        <v>#REF!</v>
      </c>
      <c r="D186" s="121"/>
      <c r="E186" s="98"/>
      <c r="F186" s="98"/>
      <c r="G186" s="98"/>
      <c r="H186" s="76">
        <v>2</v>
      </c>
      <c r="I186" s="86">
        <f t="shared" si="5"/>
        <v>2</v>
      </c>
    </row>
    <row r="187" spans="2:9" ht="15">
      <c r="B187" s="123" t="e">
        <f>+#REF!</f>
        <v>#REF!</v>
      </c>
      <c r="C187" s="90"/>
      <c r="D187" s="121"/>
      <c r="E187" s="98"/>
      <c r="F187" s="98"/>
      <c r="G187" s="98"/>
      <c r="H187" s="76">
        <v>1</v>
      </c>
      <c r="I187" s="86">
        <f t="shared" si="5"/>
        <v>1</v>
      </c>
    </row>
    <row r="188" spans="2:9" ht="15">
      <c r="B188" s="123" t="e">
        <f>+#REF!</f>
        <v>#REF!</v>
      </c>
      <c r="C188" s="90"/>
      <c r="D188" s="121"/>
      <c r="E188" s="98"/>
      <c r="F188" s="98"/>
      <c r="G188" s="98"/>
      <c r="H188" s="76">
        <v>20</v>
      </c>
      <c r="I188" s="86">
        <f t="shared" si="5"/>
        <v>20</v>
      </c>
    </row>
    <row r="189" spans="2:9" ht="15">
      <c r="B189" s="123" t="e">
        <f>+#REF!</f>
        <v>#REF!</v>
      </c>
      <c r="C189" s="90" t="e">
        <f>+'[4]A.Costo General'!#REF!</f>
        <v>#REF!</v>
      </c>
      <c r="D189" s="121"/>
      <c r="E189" s="98"/>
      <c r="F189" s="98"/>
      <c r="G189" s="98"/>
      <c r="H189" s="76">
        <f>162+(20.75*6.5)+(27*3.5)+(100*0.9)</f>
        <v>481.375</v>
      </c>
      <c r="I189" s="86">
        <f t="shared" si="5"/>
        <v>481.375</v>
      </c>
    </row>
    <row r="190" spans="2:9" ht="15">
      <c r="B190" s="123" t="e">
        <f>+#REF!</f>
        <v>#REF!</v>
      </c>
      <c r="C190" s="90"/>
      <c r="D190" s="121"/>
      <c r="E190" s="98"/>
      <c r="F190" s="98"/>
      <c r="G190" s="98"/>
      <c r="H190" s="76">
        <f>+(68*3)+(24*3)+(11*3)+(9*3)+(14)+(10)+(17)+(37*3)+(162*3)+(20*3)+(24*3)+(8*3)+(15*2)</f>
        <v>1160</v>
      </c>
      <c r="I190" s="86">
        <f>+H190</f>
        <v>1160</v>
      </c>
    </row>
    <row r="191" spans="2:9" ht="15">
      <c r="B191" s="123" t="e">
        <f>+#REF!</f>
        <v>#REF!</v>
      </c>
      <c r="C191" s="90"/>
      <c r="D191" s="121"/>
      <c r="E191" s="98"/>
      <c r="F191" s="98"/>
      <c r="G191" s="98"/>
      <c r="H191" s="76">
        <f>25+64+20+40+20+240+9+25+9</f>
        <v>452</v>
      </c>
      <c r="I191" s="86">
        <f>+H191</f>
        <v>452</v>
      </c>
    </row>
    <row r="192" spans="2:9" ht="15">
      <c r="B192" s="123" t="e">
        <f>+#REF!</f>
        <v>#REF!</v>
      </c>
      <c r="C192" s="90"/>
      <c r="D192" s="121"/>
      <c r="E192" s="98"/>
      <c r="F192" s="98"/>
      <c r="G192" s="98"/>
      <c r="H192" s="76">
        <f>7+18+57+7+4+9+4+13+13+2+4+4+2</f>
        <v>144</v>
      </c>
      <c r="I192" s="86">
        <f>+H192</f>
        <v>144</v>
      </c>
    </row>
    <row r="193" spans="2:9" ht="15">
      <c r="B193" s="123" t="e">
        <f>+#REF!</f>
        <v>#REF!</v>
      </c>
      <c r="C193" s="90"/>
      <c r="D193" s="121"/>
      <c r="E193" s="98"/>
      <c r="F193" s="98"/>
      <c r="G193" s="98"/>
      <c r="H193" s="76">
        <v>15</v>
      </c>
      <c r="I193" s="86">
        <f>+H193</f>
        <v>15</v>
      </c>
    </row>
    <row r="194" spans="2:9" ht="15">
      <c r="B194" s="123" t="e">
        <f>+#REF!</f>
        <v>#REF!</v>
      </c>
      <c r="C194" s="90" t="e">
        <f>+'[4]A.Costo General'!#REF!</f>
        <v>#REF!</v>
      </c>
      <c r="D194" s="121"/>
      <c r="E194" s="98"/>
      <c r="F194" s="98"/>
      <c r="G194" s="98"/>
      <c r="H194" s="76">
        <f>40+(140-60)+8</f>
        <v>128</v>
      </c>
      <c r="I194" s="86">
        <f t="shared" si="5"/>
        <v>128</v>
      </c>
    </row>
    <row r="195" spans="4:9" ht="7.5" customHeight="1">
      <c r="D195" s="99"/>
      <c r="E195" s="100"/>
      <c r="F195" s="100"/>
      <c r="G195" s="100"/>
      <c r="H195" s="100"/>
      <c r="I195" s="100"/>
    </row>
    <row r="196" spans="1:9" ht="12.75">
      <c r="A196" s="66" t="s">
        <v>52</v>
      </c>
      <c r="B196" s="66" t="s">
        <v>1</v>
      </c>
      <c r="C196" s="66" t="s">
        <v>6</v>
      </c>
      <c r="D196" s="67" t="s">
        <v>53</v>
      </c>
      <c r="E196" s="78"/>
      <c r="F196" s="79" t="s">
        <v>54</v>
      </c>
      <c r="G196" s="79"/>
      <c r="H196" s="80"/>
      <c r="I196" s="70" t="s">
        <v>55</v>
      </c>
    </row>
    <row r="197" spans="1:9" ht="13.5">
      <c r="A197" s="71"/>
      <c r="B197" s="72"/>
      <c r="C197" s="72"/>
      <c r="D197" s="73"/>
      <c r="E197" s="31" t="s">
        <v>56</v>
      </c>
      <c r="F197" s="32" t="s">
        <v>57</v>
      </c>
      <c r="G197" s="32"/>
      <c r="H197" s="31" t="s">
        <v>71</v>
      </c>
      <c r="I197" s="73"/>
    </row>
    <row r="198" spans="1:9" ht="13.5">
      <c r="A198" s="33">
        <f>+'[4]A.Costo General'!A1710</f>
        <v>20</v>
      </c>
      <c r="B198" s="34" t="str">
        <f>+'[4]A.Costo General'!B1710:N1710</f>
        <v>ARTEFACTOS SANITARIOS</v>
      </c>
      <c r="C198" s="35"/>
      <c r="D198" s="36"/>
      <c r="E198" s="37"/>
      <c r="F198" s="37"/>
      <c r="G198" s="37"/>
      <c r="H198" s="38"/>
      <c r="I198" s="39">
        <f>+H198</f>
        <v>0</v>
      </c>
    </row>
    <row r="199" spans="2:9" ht="15">
      <c r="B199" s="123" t="e">
        <f>+#REF!</f>
        <v>#REF!</v>
      </c>
      <c r="C199" s="90" t="str">
        <f>+'[4]A.Costo General'!E1711</f>
        <v>Un.</v>
      </c>
      <c r="D199" s="101"/>
      <c r="E199" s="98"/>
      <c r="F199" s="98"/>
      <c r="G199" s="98"/>
      <c r="H199" s="76">
        <v>7</v>
      </c>
      <c r="I199" s="86">
        <f>+H199</f>
        <v>7</v>
      </c>
    </row>
    <row r="200" spans="2:9" ht="15">
      <c r="B200" s="123" t="e">
        <f>+#REF!</f>
        <v>#REF!</v>
      </c>
      <c r="C200" s="90" t="e">
        <f>+'[4]A.Costo General'!#REF!</f>
        <v>#REF!</v>
      </c>
      <c r="D200" s="101"/>
      <c r="E200" s="98"/>
      <c r="F200" s="98"/>
      <c r="G200" s="98"/>
      <c r="H200" s="76">
        <v>1</v>
      </c>
      <c r="I200" s="86">
        <f aca="true" t="shared" si="6" ref="I200:I208">+H200</f>
        <v>1</v>
      </c>
    </row>
    <row r="201" spans="2:9" ht="15">
      <c r="B201" s="123" t="e">
        <f>+#REF!</f>
        <v>#REF!</v>
      </c>
      <c r="C201" s="90" t="e">
        <f>+'[4]A.Costo General'!#REF!</f>
        <v>#REF!</v>
      </c>
      <c r="D201" s="101"/>
      <c r="E201" s="98"/>
      <c r="F201" s="98"/>
      <c r="G201" s="98"/>
      <c r="H201" s="76">
        <v>8</v>
      </c>
      <c r="I201" s="86">
        <f t="shared" si="6"/>
        <v>8</v>
      </c>
    </row>
    <row r="202" spans="2:9" ht="15">
      <c r="B202" s="123" t="e">
        <f>+#REF!</f>
        <v>#REF!</v>
      </c>
      <c r="C202" s="90" t="e">
        <f>+'[4]A.Costo General'!#REF!</f>
        <v>#REF!</v>
      </c>
      <c r="D202" s="101"/>
      <c r="E202" s="98"/>
      <c r="F202" s="98"/>
      <c r="G202" s="98"/>
      <c r="H202" s="76">
        <v>3</v>
      </c>
      <c r="I202" s="86">
        <f t="shared" si="6"/>
        <v>3</v>
      </c>
    </row>
    <row r="203" spans="2:9" ht="15">
      <c r="B203" s="123" t="e">
        <f>+#REF!</f>
        <v>#REF!</v>
      </c>
      <c r="C203" s="90" t="e">
        <f>+'[4]A.Costo General'!#REF!</f>
        <v>#REF!</v>
      </c>
      <c r="D203" s="101"/>
      <c r="E203" s="98"/>
      <c r="F203" s="98"/>
      <c r="G203" s="98"/>
      <c r="H203" s="76">
        <v>1</v>
      </c>
      <c r="I203" s="86">
        <f t="shared" si="6"/>
        <v>1</v>
      </c>
    </row>
    <row r="204" spans="2:9" ht="15">
      <c r="B204" s="123" t="e">
        <f>+#REF!</f>
        <v>#REF!</v>
      </c>
      <c r="C204" s="90" t="e">
        <f>+'[4]A.Costo General'!#REF!</f>
        <v>#REF!</v>
      </c>
      <c r="D204" s="101"/>
      <c r="E204" s="98"/>
      <c r="F204" s="98"/>
      <c r="G204" s="98"/>
      <c r="H204" s="76">
        <v>0</v>
      </c>
      <c r="I204" s="86">
        <f t="shared" si="6"/>
        <v>0</v>
      </c>
    </row>
    <row r="205" spans="2:9" ht="15">
      <c r="B205" s="123" t="e">
        <f>+#REF!</f>
        <v>#REF!</v>
      </c>
      <c r="C205" s="90" t="e">
        <f>+'[4]A.Costo General'!#REF!</f>
        <v>#REF!</v>
      </c>
      <c r="D205" s="101"/>
      <c r="E205" s="98"/>
      <c r="F205" s="98"/>
      <c r="G205" s="98"/>
      <c r="H205" s="76">
        <v>0</v>
      </c>
      <c r="I205" s="86">
        <f t="shared" si="6"/>
        <v>0</v>
      </c>
    </row>
    <row r="206" spans="2:9" ht="15">
      <c r="B206" s="123" t="e">
        <f>+#REF!</f>
        <v>#REF!</v>
      </c>
      <c r="C206" s="90" t="e">
        <f>+'[4]A.Costo General'!#REF!</f>
        <v>#REF!</v>
      </c>
      <c r="D206" s="101"/>
      <c r="E206" s="98"/>
      <c r="F206" s="98"/>
      <c r="G206" s="98"/>
      <c r="H206" s="76">
        <v>0</v>
      </c>
      <c r="I206" s="86">
        <f t="shared" si="6"/>
        <v>0</v>
      </c>
    </row>
    <row r="207" spans="2:9" ht="15">
      <c r="B207" s="123" t="e">
        <f>+#REF!</f>
        <v>#REF!</v>
      </c>
      <c r="C207" s="90" t="e">
        <f>+'[4]A.Costo General'!#REF!</f>
        <v>#REF!</v>
      </c>
      <c r="D207" s="101"/>
      <c r="E207" s="98"/>
      <c r="F207" s="98"/>
      <c r="G207" s="98"/>
      <c r="H207" s="76">
        <v>0</v>
      </c>
      <c r="I207" s="86">
        <f t="shared" si="6"/>
        <v>0</v>
      </c>
    </row>
    <row r="208" spans="2:9" ht="15">
      <c r="B208" s="123" t="e">
        <f>+#REF!</f>
        <v>#REF!</v>
      </c>
      <c r="C208" s="90" t="e">
        <f>+'[4]A.Costo General'!#REF!</f>
        <v>#REF!</v>
      </c>
      <c r="D208" s="101"/>
      <c r="E208" s="98"/>
      <c r="F208" s="98"/>
      <c r="G208" s="98"/>
      <c r="H208" s="76">
        <v>0</v>
      </c>
      <c r="I208" s="86">
        <f t="shared" si="6"/>
        <v>0</v>
      </c>
    </row>
    <row r="209" spans="4:9" ht="7.5" customHeight="1">
      <c r="D209" s="99"/>
      <c r="E209" s="100"/>
      <c r="F209" s="100"/>
      <c r="G209" s="100"/>
      <c r="H209" s="100"/>
      <c r="I209" s="100"/>
    </row>
    <row r="210" spans="1:9" ht="12.75">
      <c r="A210" s="66" t="s">
        <v>52</v>
      </c>
      <c r="B210" s="66" t="s">
        <v>1</v>
      </c>
      <c r="C210" s="66" t="s">
        <v>6</v>
      </c>
      <c r="D210" s="67" t="s">
        <v>53</v>
      </c>
      <c r="E210" s="78"/>
      <c r="F210" s="79" t="s">
        <v>54</v>
      </c>
      <c r="G210" s="79"/>
      <c r="H210" s="80"/>
      <c r="I210" s="70" t="s">
        <v>55</v>
      </c>
    </row>
    <row r="211" spans="1:9" ht="13.5">
      <c r="A211" s="71"/>
      <c r="B211" s="72"/>
      <c r="C211" s="72"/>
      <c r="D211" s="73"/>
      <c r="E211" s="31" t="s">
        <v>56</v>
      </c>
      <c r="F211" s="32" t="s">
        <v>57</v>
      </c>
      <c r="G211" s="32"/>
      <c r="H211" s="31" t="s">
        <v>71</v>
      </c>
      <c r="I211" s="73"/>
    </row>
    <row r="212" spans="1:9" ht="13.5">
      <c r="A212" s="33">
        <f>+'[4]A.Costo General'!A1833</f>
        <v>21</v>
      </c>
      <c r="B212" s="34" t="str">
        <f>+'[4]A.Costo General'!B1833:N1833</f>
        <v>GRIFERIAS y ACC. SANITARIOS</v>
      </c>
      <c r="C212" s="35"/>
      <c r="D212" s="36"/>
      <c r="E212" s="37"/>
      <c r="F212" s="37"/>
      <c r="G212" s="37"/>
      <c r="H212" s="38"/>
      <c r="I212" s="39">
        <f>+H212</f>
        <v>0</v>
      </c>
    </row>
    <row r="213" spans="2:9" ht="15">
      <c r="B213" s="123" t="e">
        <f>+#REF!</f>
        <v>#REF!</v>
      </c>
      <c r="C213" s="90" t="str">
        <f>+'[4]A.Costo General'!E1834</f>
        <v>Un.</v>
      </c>
      <c r="D213" s="101"/>
      <c r="E213" s="98"/>
      <c r="F213" s="98"/>
      <c r="G213" s="98"/>
      <c r="H213" s="76">
        <v>7</v>
      </c>
      <c r="I213" s="86">
        <f>+H213</f>
        <v>7</v>
      </c>
    </row>
    <row r="214" spans="2:9" ht="15">
      <c r="B214" s="123" t="e">
        <f>+#REF!</f>
        <v>#REF!</v>
      </c>
      <c r="C214" s="90" t="e">
        <f>+'[4]A.Costo General'!#REF!</f>
        <v>#REF!</v>
      </c>
      <c r="D214" s="101"/>
      <c r="E214" s="98"/>
      <c r="F214" s="98"/>
      <c r="G214" s="98"/>
      <c r="H214" s="76">
        <v>1</v>
      </c>
      <c r="I214" s="86">
        <f aca="true" t="shared" si="7" ref="I214:I228">+H214</f>
        <v>1</v>
      </c>
    </row>
    <row r="215" spans="2:9" ht="15">
      <c r="B215" s="123" t="e">
        <f>+#REF!</f>
        <v>#REF!</v>
      </c>
      <c r="C215" s="90" t="e">
        <f>+'[4]A.Costo General'!#REF!</f>
        <v>#REF!</v>
      </c>
      <c r="D215" s="101"/>
      <c r="E215" s="98"/>
      <c r="F215" s="98"/>
      <c r="G215" s="98"/>
      <c r="H215" s="76">
        <v>6</v>
      </c>
      <c r="I215" s="86">
        <f t="shared" si="7"/>
        <v>6</v>
      </c>
    </row>
    <row r="216" spans="2:9" ht="15">
      <c r="B216" s="123" t="e">
        <f>+#REF!</f>
        <v>#REF!</v>
      </c>
      <c r="C216" s="90" t="e">
        <f>+'[4]A.Costo General'!#REF!</f>
        <v>#REF!</v>
      </c>
      <c r="D216" s="101"/>
      <c r="E216" s="98"/>
      <c r="F216" s="98"/>
      <c r="G216" s="98"/>
      <c r="H216" s="76">
        <v>3</v>
      </c>
      <c r="I216" s="86">
        <f t="shared" si="7"/>
        <v>3</v>
      </c>
    </row>
    <row r="217" spans="2:9" ht="15">
      <c r="B217" s="123" t="e">
        <f>+#REF!</f>
        <v>#REF!</v>
      </c>
      <c r="C217" s="90" t="e">
        <f>+'[4]A.Costo General'!#REF!</f>
        <v>#REF!</v>
      </c>
      <c r="D217" s="101"/>
      <c r="E217" s="98"/>
      <c r="F217" s="98"/>
      <c r="G217" s="98"/>
      <c r="H217" s="76">
        <v>7</v>
      </c>
      <c r="I217" s="86">
        <f t="shared" si="7"/>
        <v>7</v>
      </c>
    </row>
    <row r="218" spans="2:9" ht="15">
      <c r="B218" s="123" t="e">
        <f>+#REF!</f>
        <v>#REF!</v>
      </c>
      <c r="C218" s="90" t="e">
        <f>+'[4]A.Costo General'!#REF!</f>
        <v>#REF!</v>
      </c>
      <c r="D218" s="101"/>
      <c r="E218" s="98"/>
      <c r="F218" s="98"/>
      <c r="G218" s="98"/>
      <c r="H218" s="76">
        <v>10</v>
      </c>
      <c r="I218" s="86">
        <f t="shared" si="7"/>
        <v>10</v>
      </c>
    </row>
    <row r="219" spans="2:9" ht="15">
      <c r="B219" s="123" t="e">
        <f>+#REF!</f>
        <v>#REF!</v>
      </c>
      <c r="C219" s="90" t="e">
        <f>+'[4]A.Costo General'!#REF!</f>
        <v>#REF!</v>
      </c>
      <c r="D219" s="101"/>
      <c r="E219" s="98"/>
      <c r="F219" s="98"/>
      <c r="G219" s="98"/>
      <c r="H219" s="76">
        <v>1</v>
      </c>
      <c r="I219" s="86">
        <f t="shared" si="7"/>
        <v>1</v>
      </c>
    </row>
    <row r="220" spans="2:9" ht="15">
      <c r="B220" s="123" t="e">
        <f>+#REF!</f>
        <v>#REF!</v>
      </c>
      <c r="C220" s="90" t="e">
        <f>+'[4]A.Costo General'!#REF!</f>
        <v>#REF!</v>
      </c>
      <c r="D220" s="101"/>
      <c r="E220" s="98"/>
      <c r="F220" s="98"/>
      <c r="G220" s="98"/>
      <c r="H220" s="76">
        <v>1</v>
      </c>
      <c r="I220" s="86">
        <f t="shared" si="7"/>
        <v>1</v>
      </c>
    </row>
    <row r="221" spans="2:9" ht="15">
      <c r="B221" s="123" t="e">
        <f>+#REF!</f>
        <v>#REF!</v>
      </c>
      <c r="C221" s="90" t="e">
        <f>+'[4]A.Costo General'!#REF!</f>
        <v>#REF!</v>
      </c>
      <c r="D221" s="101"/>
      <c r="E221" s="98"/>
      <c r="F221" s="98"/>
      <c r="G221" s="98"/>
      <c r="H221" s="76">
        <v>1</v>
      </c>
      <c r="I221" s="86">
        <f t="shared" si="7"/>
        <v>1</v>
      </c>
    </row>
    <row r="222" spans="2:9" ht="15">
      <c r="B222" s="123" t="e">
        <f>+#REF!</f>
        <v>#REF!</v>
      </c>
      <c r="C222" s="90" t="e">
        <f>+'[4]A.Costo General'!#REF!</f>
        <v>#REF!</v>
      </c>
      <c r="D222" s="101"/>
      <c r="E222" s="98"/>
      <c r="F222" s="98"/>
      <c r="G222" s="98"/>
      <c r="H222" s="76">
        <v>1</v>
      </c>
      <c r="I222" s="86">
        <f t="shared" si="7"/>
        <v>1</v>
      </c>
    </row>
    <row r="223" spans="2:9" ht="15">
      <c r="B223" s="123" t="e">
        <f>+#REF!</f>
        <v>#REF!</v>
      </c>
      <c r="C223" s="90" t="e">
        <f>+'[4]A.Costo General'!#REF!</f>
        <v>#REF!</v>
      </c>
      <c r="D223" s="101"/>
      <c r="E223" s="98"/>
      <c r="F223" s="98"/>
      <c r="G223" s="98"/>
      <c r="H223" s="76">
        <v>0</v>
      </c>
      <c r="I223" s="86">
        <f t="shared" si="7"/>
        <v>0</v>
      </c>
    </row>
    <row r="224" spans="2:9" ht="15">
      <c r="B224" s="123" t="e">
        <f>+#REF!</f>
        <v>#REF!</v>
      </c>
      <c r="C224" s="90" t="e">
        <f>+'[4]A.Costo General'!#REF!</f>
        <v>#REF!</v>
      </c>
      <c r="D224" s="101"/>
      <c r="E224" s="98"/>
      <c r="F224" s="98"/>
      <c r="G224" s="98"/>
      <c r="H224" s="76">
        <v>0</v>
      </c>
      <c r="I224" s="86">
        <f t="shared" si="7"/>
        <v>0</v>
      </c>
    </row>
    <row r="225" spans="2:9" ht="15">
      <c r="B225" s="123" t="e">
        <f>+#REF!</f>
        <v>#REF!</v>
      </c>
      <c r="C225" s="90" t="e">
        <f>+'[4]A.Costo General'!#REF!</f>
        <v>#REF!</v>
      </c>
      <c r="D225" s="101"/>
      <c r="E225" s="98"/>
      <c r="F225" s="98"/>
      <c r="G225" s="98"/>
      <c r="H225" s="76">
        <v>0</v>
      </c>
      <c r="I225" s="86">
        <f t="shared" si="7"/>
        <v>0</v>
      </c>
    </row>
    <row r="226" spans="2:9" ht="15">
      <c r="B226" s="123" t="e">
        <f>+#REF!</f>
        <v>#REF!</v>
      </c>
      <c r="C226" s="90"/>
      <c r="D226" s="101"/>
      <c r="E226" s="98"/>
      <c r="F226" s="98"/>
      <c r="G226" s="98"/>
      <c r="H226" s="76">
        <v>0</v>
      </c>
      <c r="I226" s="86">
        <f t="shared" si="7"/>
        <v>0</v>
      </c>
    </row>
    <row r="227" spans="2:9" ht="15">
      <c r="B227" s="123" t="e">
        <f>+#REF!</f>
        <v>#REF!</v>
      </c>
      <c r="C227" s="90"/>
      <c r="D227" s="101"/>
      <c r="E227" s="98"/>
      <c r="F227" s="98"/>
      <c r="G227" s="98"/>
      <c r="H227" s="76">
        <v>0</v>
      </c>
      <c r="I227" s="86">
        <f t="shared" si="7"/>
        <v>0</v>
      </c>
    </row>
    <row r="228" spans="2:9" ht="15">
      <c r="B228" s="123" t="e">
        <f>+#REF!</f>
        <v>#REF!</v>
      </c>
      <c r="C228" s="90" t="e">
        <f>+'[4]A.Costo General'!#REF!</f>
        <v>#REF!</v>
      </c>
      <c r="D228" s="101"/>
      <c r="E228" s="98"/>
      <c r="F228" s="98"/>
      <c r="G228" s="98"/>
      <c r="H228" s="76">
        <v>1</v>
      </c>
      <c r="I228" s="86">
        <f t="shared" si="7"/>
        <v>1</v>
      </c>
    </row>
    <row r="229" spans="2:9" ht="15">
      <c r="B229" s="123" t="e">
        <f>+#REF!</f>
        <v>#REF!</v>
      </c>
      <c r="C229" s="90" t="e">
        <f>+'[4]A.Costo General'!#REF!</f>
        <v>#REF!</v>
      </c>
      <c r="D229" s="101"/>
      <c r="E229" s="98"/>
      <c r="F229" s="98"/>
      <c r="G229" s="98"/>
      <c r="H229" s="76">
        <v>3</v>
      </c>
      <c r="I229" s="86">
        <f>+H229</f>
        <v>3</v>
      </c>
    </row>
  </sheetData>
  <sheetProtection/>
  <printOptions/>
  <pageMargins left="0.7874015748031497" right="0.7480314960629921" top="1.1811023622047245" bottom="0.984251968503937" header="0" footer="0"/>
  <pageSetup horizontalDpi="300" verticalDpi="3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6"/>
  <sheetViews>
    <sheetView tabSelected="1" view="pageBreakPreview" zoomScaleSheetLayoutView="100" zoomScalePageLayoutView="0" workbookViewId="0" topLeftCell="A102">
      <selection activeCell="A147" sqref="A147"/>
    </sheetView>
  </sheetViews>
  <sheetFormatPr defaultColWidth="11.421875" defaultRowHeight="15"/>
  <cols>
    <col min="1" max="1" width="5.8515625" style="3" customWidth="1"/>
    <col min="2" max="2" width="40.28125" style="3" customWidth="1"/>
    <col min="3" max="3" width="4.28125" style="3" customWidth="1"/>
    <col min="4" max="4" width="14.57421875" style="18" customWidth="1"/>
    <col min="5" max="5" width="16.57421875" style="171" customWidth="1"/>
    <col min="6" max="6" width="16.57421875" style="7" customWidth="1"/>
    <col min="7" max="7" width="13.421875" style="3" bestFit="1" customWidth="1"/>
    <col min="8" max="8" width="11.421875" style="3" customWidth="1"/>
    <col min="9" max="9" width="14.7109375" style="3" customWidth="1"/>
    <col min="10" max="12" width="13.140625" style="3" bestFit="1" customWidth="1"/>
    <col min="13" max="16384" width="11.421875" style="3" customWidth="1"/>
  </cols>
  <sheetData>
    <row r="1" spans="1:7" s="187" customFormat="1" ht="69.75" customHeight="1" thickBot="1">
      <c r="A1" s="184" t="s">
        <v>208</v>
      </c>
      <c r="B1" s="185"/>
      <c r="C1" s="185"/>
      <c r="D1" s="185"/>
      <c r="E1" s="185"/>
      <c r="F1" s="185"/>
      <c r="G1" s="186"/>
    </row>
    <row r="2" spans="1:7" s="18" customFormat="1" ht="13.5" thickTop="1">
      <c r="A2" s="188" t="s">
        <v>146</v>
      </c>
      <c r="B2" s="1"/>
      <c r="C2" s="148"/>
      <c r="D2" s="148"/>
      <c r="E2" s="168"/>
      <c r="F2" s="2"/>
      <c r="G2" s="148"/>
    </row>
    <row r="3" spans="1:7" ht="15.75">
      <c r="A3" s="6" t="s">
        <v>102</v>
      </c>
      <c r="B3" s="4"/>
      <c r="C3" s="4"/>
      <c r="D3" s="102"/>
      <c r="E3" s="169"/>
      <c r="F3" s="151"/>
      <c r="G3" s="4"/>
    </row>
    <row r="4" spans="1:7" ht="15">
      <c r="A4" s="6" t="s">
        <v>101</v>
      </c>
      <c r="B4" s="6"/>
      <c r="C4" s="4"/>
      <c r="D4" s="102"/>
      <c r="E4" s="169"/>
      <c r="F4" s="5"/>
      <c r="G4" s="4"/>
    </row>
    <row r="5" spans="1:7" ht="13.5" thickBot="1">
      <c r="A5" s="134" t="s">
        <v>4</v>
      </c>
      <c r="B5" s="135"/>
      <c r="C5" s="135"/>
      <c r="D5" s="149"/>
      <c r="E5" s="170"/>
      <c r="F5" s="136"/>
      <c r="G5" s="135"/>
    </row>
    <row r="6" ht="15.75" thickTop="1"/>
    <row r="7" spans="1:7" ht="25.5">
      <c r="A7" s="8" t="s">
        <v>1</v>
      </c>
      <c r="B7" s="97" t="s">
        <v>5</v>
      </c>
      <c r="C7" s="97" t="s">
        <v>6</v>
      </c>
      <c r="D7" s="9" t="s">
        <v>0</v>
      </c>
      <c r="E7" s="172" t="s">
        <v>7</v>
      </c>
      <c r="F7" s="10" t="s">
        <v>8</v>
      </c>
      <c r="G7" s="8" t="s">
        <v>9</v>
      </c>
    </row>
    <row r="8" spans="1:7" ht="15" customHeight="1">
      <c r="A8" s="137">
        <v>1</v>
      </c>
      <c r="B8" s="180" t="s">
        <v>14</v>
      </c>
      <c r="C8" s="82" t="s">
        <v>188</v>
      </c>
      <c r="D8" s="12"/>
      <c r="E8" s="173"/>
      <c r="F8" s="145">
        <f>SUM(F9:F26)</f>
        <v>0</v>
      </c>
      <c r="G8" s="13"/>
    </row>
    <row r="9" spans="1:11" ht="12.75">
      <c r="A9" s="14"/>
      <c r="B9" s="181" t="s">
        <v>96</v>
      </c>
      <c r="C9" s="182" t="s">
        <v>11</v>
      </c>
      <c r="D9" s="15"/>
      <c r="E9" s="167"/>
      <c r="F9" s="146">
        <f aca="true" t="shared" si="0" ref="F9:F15">+D9*E9</f>
        <v>0</v>
      </c>
      <c r="G9" s="15"/>
      <c r="K9" s="88"/>
    </row>
    <row r="10" spans="1:11" ht="15" customHeight="1">
      <c r="A10" s="14"/>
      <c r="B10" s="181" t="s">
        <v>103</v>
      </c>
      <c r="C10" s="182" t="s">
        <v>20</v>
      </c>
      <c r="D10" s="15"/>
      <c r="E10" s="167"/>
      <c r="F10" s="146">
        <f t="shared" si="0"/>
        <v>0</v>
      </c>
      <c r="G10" s="15"/>
      <c r="K10" s="88"/>
    </row>
    <row r="11" spans="1:11" ht="12.75">
      <c r="A11" s="14"/>
      <c r="B11" s="181" t="s">
        <v>15</v>
      </c>
      <c r="C11" s="182" t="s">
        <v>19</v>
      </c>
      <c r="D11" s="15"/>
      <c r="E11" s="167"/>
      <c r="F11" s="146">
        <f t="shared" si="0"/>
        <v>0</v>
      </c>
      <c r="G11" s="15"/>
      <c r="K11" s="88"/>
    </row>
    <row r="12" spans="1:11" ht="12.75">
      <c r="A12" s="14"/>
      <c r="B12" s="181" t="s">
        <v>13</v>
      </c>
      <c r="C12" s="182" t="s">
        <v>10</v>
      </c>
      <c r="D12" s="15"/>
      <c r="E12" s="167"/>
      <c r="F12" s="146">
        <f t="shared" si="0"/>
        <v>0</v>
      </c>
      <c r="G12" s="15"/>
      <c r="K12" s="88"/>
    </row>
    <row r="13" spans="1:11" ht="12.75">
      <c r="A13" s="14"/>
      <c r="B13" s="181" t="s">
        <v>136</v>
      </c>
      <c r="C13" s="182" t="s">
        <v>2</v>
      </c>
      <c r="D13" s="15"/>
      <c r="E13" s="167"/>
      <c r="F13" s="146">
        <f t="shared" si="0"/>
        <v>0</v>
      </c>
      <c r="G13" s="15"/>
      <c r="K13" s="88"/>
    </row>
    <row r="14" spans="1:11" ht="12.75">
      <c r="A14" s="14"/>
      <c r="B14" s="181" t="s">
        <v>137</v>
      </c>
      <c r="C14" s="182" t="s">
        <v>2</v>
      </c>
      <c r="D14" s="15"/>
      <c r="E14" s="167"/>
      <c r="F14" s="146">
        <f t="shared" si="0"/>
        <v>0</v>
      </c>
      <c r="G14" s="15"/>
      <c r="K14" s="88"/>
    </row>
    <row r="15" spans="1:11" ht="12.75">
      <c r="A15" s="14"/>
      <c r="B15" s="181" t="s">
        <v>16</v>
      </c>
      <c r="C15" s="182" t="s">
        <v>11</v>
      </c>
      <c r="D15" s="15"/>
      <c r="E15" s="167"/>
      <c r="F15" s="146">
        <f t="shared" si="0"/>
        <v>0</v>
      </c>
      <c r="G15" s="15"/>
      <c r="K15" s="88"/>
    </row>
    <row r="16" spans="1:11" ht="12.75">
      <c r="A16" s="14"/>
      <c r="B16" s="181" t="s">
        <v>190</v>
      </c>
      <c r="C16" s="182" t="s">
        <v>21</v>
      </c>
      <c r="D16" s="17"/>
      <c r="E16" s="174"/>
      <c r="F16" s="147">
        <f aca="true" t="shared" si="1" ref="F16:F22">+D16*E16</f>
        <v>0</v>
      </c>
      <c r="G16" s="15"/>
      <c r="K16" s="88"/>
    </row>
    <row r="17" spans="1:11" ht="12.75">
      <c r="A17" s="14"/>
      <c r="B17" s="181" t="s">
        <v>191</v>
      </c>
      <c r="C17" s="182" t="s">
        <v>11</v>
      </c>
      <c r="D17" s="17"/>
      <c r="E17" s="174"/>
      <c r="F17" s="147">
        <f t="shared" si="1"/>
        <v>0</v>
      </c>
      <c r="G17" s="15"/>
      <c r="K17" s="88"/>
    </row>
    <row r="18" spans="1:11" ht="12.75">
      <c r="A18" s="14"/>
      <c r="B18" s="181" t="s">
        <v>192</v>
      </c>
      <c r="C18" s="182" t="s">
        <v>11</v>
      </c>
      <c r="D18" s="17"/>
      <c r="E18" s="174"/>
      <c r="F18" s="147">
        <f t="shared" si="1"/>
        <v>0</v>
      </c>
      <c r="G18" s="15"/>
      <c r="K18" s="88"/>
    </row>
    <row r="19" spans="1:11" ht="12.75">
      <c r="A19" s="14"/>
      <c r="B19" s="181" t="s">
        <v>193</v>
      </c>
      <c r="C19" s="182" t="s">
        <v>11</v>
      </c>
      <c r="D19" s="17"/>
      <c r="E19" s="174"/>
      <c r="F19" s="147">
        <f t="shared" si="1"/>
        <v>0</v>
      </c>
      <c r="G19" s="15"/>
      <c r="K19" s="88"/>
    </row>
    <row r="20" spans="1:11" ht="12.75">
      <c r="A20" s="14"/>
      <c r="B20" s="181" t="s">
        <v>194</v>
      </c>
      <c r="C20" s="182" t="s">
        <v>11</v>
      </c>
      <c r="D20" s="17"/>
      <c r="E20" s="174"/>
      <c r="F20" s="147">
        <f t="shared" si="1"/>
        <v>0</v>
      </c>
      <c r="G20" s="15"/>
      <c r="K20" s="88"/>
    </row>
    <row r="21" spans="1:11" ht="12.75">
      <c r="A21" s="14"/>
      <c r="B21" s="181" t="s">
        <v>195</v>
      </c>
      <c r="C21" s="182" t="s">
        <v>11</v>
      </c>
      <c r="D21" s="17"/>
      <c r="E21" s="174"/>
      <c r="F21" s="147">
        <f t="shared" si="1"/>
        <v>0</v>
      </c>
      <c r="G21" s="15"/>
      <c r="K21" s="88"/>
    </row>
    <row r="22" spans="1:11" ht="12.75">
      <c r="A22" s="14"/>
      <c r="B22" s="181" t="s">
        <v>196</v>
      </c>
      <c r="C22" s="182" t="s">
        <v>11</v>
      </c>
      <c r="D22" s="17"/>
      <c r="E22" s="174"/>
      <c r="F22" s="147">
        <f t="shared" si="1"/>
        <v>0</v>
      </c>
      <c r="G22" s="15"/>
      <c r="K22" s="88"/>
    </row>
    <row r="23" spans="1:11" ht="12.75" customHeight="1">
      <c r="A23" s="18"/>
      <c r="B23" s="162" t="s">
        <v>39</v>
      </c>
      <c r="C23" s="182" t="s">
        <v>10</v>
      </c>
      <c r="D23" s="17"/>
      <c r="E23" s="175"/>
      <c r="F23" s="147">
        <f>+D23*E23</f>
        <v>0</v>
      </c>
      <c r="G23" s="17"/>
      <c r="K23" s="88"/>
    </row>
    <row r="24" spans="1:11" ht="12.75" customHeight="1">
      <c r="A24" s="18"/>
      <c r="B24" s="162" t="s">
        <v>38</v>
      </c>
      <c r="C24" s="182" t="s">
        <v>10</v>
      </c>
      <c r="D24" s="17"/>
      <c r="E24" s="175"/>
      <c r="F24" s="147">
        <f>+D24*E24</f>
        <v>0</v>
      </c>
      <c r="G24" s="17"/>
      <c r="K24" s="88"/>
    </row>
    <row r="25" spans="1:11" ht="12.75">
      <c r="A25" s="14"/>
      <c r="B25" s="181" t="s">
        <v>17</v>
      </c>
      <c r="C25" s="182" t="s">
        <v>21</v>
      </c>
      <c r="D25" s="150"/>
      <c r="E25" s="174"/>
      <c r="F25" s="147">
        <f>+D25*E25</f>
        <v>0</v>
      </c>
      <c r="G25" s="15"/>
      <c r="K25" s="88"/>
    </row>
    <row r="26" spans="1:11" ht="12.75">
      <c r="A26" s="14"/>
      <c r="B26" s="181" t="s">
        <v>105</v>
      </c>
      <c r="C26" s="182" t="s">
        <v>21</v>
      </c>
      <c r="D26" s="150"/>
      <c r="E26" s="174"/>
      <c r="F26" s="147">
        <f>+D26*E26</f>
        <v>0</v>
      </c>
      <c r="G26" s="15"/>
      <c r="K26" s="88"/>
    </row>
    <row r="27" spans="1:11" ht="15" customHeight="1">
      <c r="A27" s="137">
        <v>2</v>
      </c>
      <c r="B27" s="180" t="s">
        <v>197</v>
      </c>
      <c r="C27" s="82" t="s">
        <v>188</v>
      </c>
      <c r="D27" s="12"/>
      <c r="E27" s="173"/>
      <c r="F27" s="145">
        <f>SUM(F28:F68)</f>
        <v>0</v>
      </c>
      <c r="G27" s="13"/>
      <c r="K27" s="88"/>
    </row>
    <row r="28" spans="1:11" ht="12.75">
      <c r="A28" s="14"/>
      <c r="B28" s="181" t="s">
        <v>104</v>
      </c>
      <c r="C28" s="182" t="s">
        <v>21</v>
      </c>
      <c r="D28" s="150"/>
      <c r="E28" s="175"/>
      <c r="F28" s="147">
        <f aca="true" t="shared" si="2" ref="F28:F51">+D28*E28</f>
        <v>0</v>
      </c>
      <c r="G28" s="15"/>
      <c r="K28" s="88"/>
    </row>
    <row r="29" spans="1:11" ht="15" customHeight="1">
      <c r="A29" s="18"/>
      <c r="B29" s="181" t="s">
        <v>119</v>
      </c>
      <c r="C29" s="182" t="s">
        <v>21</v>
      </c>
      <c r="D29" s="17"/>
      <c r="E29" s="175"/>
      <c r="F29" s="147">
        <f t="shared" si="2"/>
        <v>0</v>
      </c>
      <c r="G29" s="17"/>
      <c r="K29" s="88"/>
    </row>
    <row r="30" spans="1:11" ht="15" customHeight="1">
      <c r="A30" s="18"/>
      <c r="B30" s="181" t="s">
        <v>18</v>
      </c>
      <c r="C30" s="182" t="s">
        <v>3</v>
      </c>
      <c r="D30" s="17"/>
      <c r="E30" s="175"/>
      <c r="F30" s="147">
        <f t="shared" si="2"/>
        <v>0</v>
      </c>
      <c r="G30" s="17"/>
      <c r="K30" s="88"/>
    </row>
    <row r="31" spans="1:11" ht="15" customHeight="1">
      <c r="A31" s="18"/>
      <c r="B31" s="181" t="s">
        <v>22</v>
      </c>
      <c r="C31" s="182" t="s">
        <v>3</v>
      </c>
      <c r="D31" s="17"/>
      <c r="E31" s="175"/>
      <c r="F31" s="147">
        <f t="shared" si="2"/>
        <v>0</v>
      </c>
      <c r="G31" s="17"/>
      <c r="K31" s="88"/>
    </row>
    <row r="32" spans="1:11" ht="15" customHeight="1">
      <c r="A32" s="18"/>
      <c r="B32" s="181" t="s">
        <v>165</v>
      </c>
      <c r="C32" s="182" t="s">
        <v>3</v>
      </c>
      <c r="D32" s="17"/>
      <c r="E32" s="175"/>
      <c r="F32" s="147">
        <f t="shared" si="2"/>
        <v>0</v>
      </c>
      <c r="G32" s="17"/>
      <c r="K32" s="88"/>
    </row>
    <row r="33" spans="1:11" ht="12.75">
      <c r="A33" s="18"/>
      <c r="B33" s="181" t="s">
        <v>27</v>
      </c>
      <c r="C33" s="182" t="s">
        <v>11</v>
      </c>
      <c r="D33" s="17"/>
      <c r="E33" s="175"/>
      <c r="F33" s="147">
        <f t="shared" si="2"/>
        <v>0</v>
      </c>
      <c r="G33" s="17"/>
      <c r="K33" s="88"/>
    </row>
    <row r="34" spans="1:11" ht="12.75">
      <c r="A34" s="18"/>
      <c r="B34" s="181" t="s">
        <v>29</v>
      </c>
      <c r="C34" s="182" t="s">
        <v>11</v>
      </c>
      <c r="D34" s="17"/>
      <c r="E34" s="175"/>
      <c r="F34" s="147">
        <f t="shared" si="2"/>
        <v>0</v>
      </c>
      <c r="G34" s="17"/>
      <c r="K34" s="88"/>
    </row>
    <row r="35" spans="1:11" ht="12.75">
      <c r="A35" s="16"/>
      <c r="B35" s="181" t="s">
        <v>28</v>
      </c>
      <c r="C35" s="182" t="s">
        <v>3</v>
      </c>
      <c r="D35" s="17"/>
      <c r="E35" s="175"/>
      <c r="F35" s="147">
        <f t="shared" si="2"/>
        <v>0</v>
      </c>
      <c r="G35" s="17"/>
      <c r="K35" s="88"/>
    </row>
    <row r="36" spans="1:11" ht="15" customHeight="1">
      <c r="A36" s="18"/>
      <c r="B36" s="181" t="s">
        <v>24</v>
      </c>
      <c r="C36" s="182" t="s">
        <v>11</v>
      </c>
      <c r="D36" s="17"/>
      <c r="E36" s="176"/>
      <c r="F36" s="147">
        <f t="shared" si="2"/>
        <v>0</v>
      </c>
      <c r="G36" s="19"/>
      <c r="K36" s="88"/>
    </row>
    <row r="37" spans="1:11" ht="15" customHeight="1">
      <c r="A37" s="18"/>
      <c r="B37" s="181" t="s">
        <v>25</v>
      </c>
      <c r="C37" s="182" t="s">
        <v>11</v>
      </c>
      <c r="D37" s="17"/>
      <c r="E37" s="176"/>
      <c r="F37" s="147">
        <f t="shared" si="2"/>
        <v>0</v>
      </c>
      <c r="G37" s="19"/>
      <c r="K37" s="88"/>
    </row>
    <row r="38" spans="1:11" ht="15" customHeight="1">
      <c r="A38" s="18"/>
      <c r="B38" s="181" t="s">
        <v>97</v>
      </c>
      <c r="C38" s="182" t="s">
        <v>11</v>
      </c>
      <c r="D38" s="17"/>
      <c r="E38" s="176"/>
      <c r="F38" s="147">
        <f t="shared" si="2"/>
        <v>0</v>
      </c>
      <c r="G38" s="19"/>
      <c r="K38" s="88"/>
    </row>
    <row r="39" spans="1:11" ht="15" customHeight="1">
      <c r="A39" s="18"/>
      <c r="B39" s="181" t="s">
        <v>26</v>
      </c>
      <c r="C39" s="182" t="s">
        <v>11</v>
      </c>
      <c r="D39" s="17"/>
      <c r="E39" s="176"/>
      <c r="F39" s="147">
        <f t="shared" si="2"/>
        <v>0</v>
      </c>
      <c r="G39" s="19"/>
      <c r="K39" s="88"/>
    </row>
    <row r="40" spans="1:11" ht="15" customHeight="1">
      <c r="A40" s="18"/>
      <c r="B40" s="181" t="s">
        <v>106</v>
      </c>
      <c r="C40" s="182" t="s">
        <v>11</v>
      </c>
      <c r="D40" s="17"/>
      <c r="E40" s="176"/>
      <c r="F40" s="147">
        <f t="shared" si="2"/>
        <v>0</v>
      </c>
      <c r="G40" s="19"/>
      <c r="K40" s="88"/>
    </row>
    <row r="41" spans="1:11" ht="12.75" customHeight="1">
      <c r="A41" s="18"/>
      <c r="B41" s="162" t="s">
        <v>107</v>
      </c>
      <c r="C41" s="182" t="s">
        <v>3</v>
      </c>
      <c r="D41" s="17"/>
      <c r="E41" s="175"/>
      <c r="F41" s="147">
        <f t="shared" si="2"/>
        <v>0</v>
      </c>
      <c r="G41" s="17"/>
      <c r="K41" s="88"/>
    </row>
    <row r="42" spans="1:11" ht="12.75">
      <c r="A42" s="18"/>
      <c r="B42" s="181" t="s">
        <v>30</v>
      </c>
      <c r="C42" s="182" t="s">
        <v>11</v>
      </c>
      <c r="D42" s="17"/>
      <c r="E42" s="175"/>
      <c r="F42" s="147">
        <f t="shared" si="2"/>
        <v>0</v>
      </c>
      <c r="G42" s="17"/>
      <c r="K42" s="88"/>
    </row>
    <row r="43" spans="1:11" ht="12.75" customHeight="1">
      <c r="A43" s="18"/>
      <c r="B43" s="162" t="s">
        <v>129</v>
      </c>
      <c r="C43" s="182" t="s">
        <v>11</v>
      </c>
      <c r="D43" s="17"/>
      <c r="E43" s="175"/>
      <c r="F43" s="147">
        <f t="shared" si="2"/>
        <v>0</v>
      </c>
      <c r="G43" s="17"/>
      <c r="K43" s="88"/>
    </row>
    <row r="44" spans="1:11" ht="12.75" customHeight="1">
      <c r="A44" s="18"/>
      <c r="B44" s="162" t="s">
        <v>166</v>
      </c>
      <c r="C44" s="182" t="s">
        <v>167</v>
      </c>
      <c r="D44" s="17"/>
      <c r="E44" s="175"/>
      <c r="F44" s="147">
        <f t="shared" si="2"/>
        <v>0</v>
      </c>
      <c r="G44" s="17"/>
      <c r="J44" s="159"/>
      <c r="K44" s="88"/>
    </row>
    <row r="45" spans="1:11" ht="12.75">
      <c r="A45" s="18"/>
      <c r="B45" s="181" t="s">
        <v>31</v>
      </c>
      <c r="C45" s="182" t="s">
        <v>11</v>
      </c>
      <c r="D45" s="17"/>
      <c r="E45" s="175"/>
      <c r="F45" s="147">
        <f t="shared" si="2"/>
        <v>0</v>
      </c>
      <c r="G45" s="17"/>
      <c r="K45" s="88"/>
    </row>
    <row r="46" spans="1:11" ht="12.75">
      <c r="A46" s="18"/>
      <c r="B46" s="181" t="s">
        <v>32</v>
      </c>
      <c r="C46" s="182" t="s">
        <v>11</v>
      </c>
      <c r="D46" s="17"/>
      <c r="E46" s="175"/>
      <c r="F46" s="147">
        <f t="shared" si="2"/>
        <v>0</v>
      </c>
      <c r="G46" s="17"/>
      <c r="K46" s="88"/>
    </row>
    <row r="47" spans="1:11" ht="12.75">
      <c r="A47" s="18"/>
      <c r="B47" s="181" t="s">
        <v>33</v>
      </c>
      <c r="C47" s="182" t="s">
        <v>11</v>
      </c>
      <c r="D47" s="17"/>
      <c r="E47" s="175"/>
      <c r="F47" s="147">
        <f t="shared" si="2"/>
        <v>0</v>
      </c>
      <c r="G47" s="17"/>
      <c r="K47" s="88"/>
    </row>
    <row r="48" spans="1:11" ht="12.75">
      <c r="A48" s="18"/>
      <c r="B48" s="162" t="s">
        <v>108</v>
      </c>
      <c r="C48" s="182" t="s">
        <v>11</v>
      </c>
      <c r="D48" s="17"/>
      <c r="E48" s="175"/>
      <c r="F48" s="147">
        <f t="shared" si="2"/>
        <v>0</v>
      </c>
      <c r="G48" s="17"/>
      <c r="K48" s="88"/>
    </row>
    <row r="49" spans="1:11" ht="12.75">
      <c r="A49" s="18"/>
      <c r="B49" s="162" t="s">
        <v>34</v>
      </c>
      <c r="C49" s="182" t="s">
        <v>3</v>
      </c>
      <c r="D49" s="17"/>
      <c r="E49" s="175"/>
      <c r="F49" s="147">
        <f t="shared" si="2"/>
        <v>0</v>
      </c>
      <c r="G49" s="17"/>
      <c r="K49" s="88"/>
    </row>
    <row r="50" spans="1:11" ht="15" customHeight="1">
      <c r="A50" s="18"/>
      <c r="B50" s="162" t="s">
        <v>172</v>
      </c>
      <c r="C50" s="182" t="s">
        <v>3</v>
      </c>
      <c r="D50" s="17"/>
      <c r="E50" s="175"/>
      <c r="F50" s="147">
        <f t="shared" si="2"/>
        <v>0</v>
      </c>
      <c r="G50" s="17"/>
      <c r="K50" s="88"/>
    </row>
    <row r="51" spans="1:11" ht="15" customHeight="1">
      <c r="A51" s="18"/>
      <c r="B51" s="162" t="s">
        <v>114</v>
      </c>
      <c r="C51" s="182" t="s">
        <v>3</v>
      </c>
      <c r="D51" s="17"/>
      <c r="E51" s="175"/>
      <c r="F51" s="147">
        <f t="shared" si="2"/>
        <v>0</v>
      </c>
      <c r="G51" s="17"/>
      <c r="K51" s="88"/>
    </row>
    <row r="52" spans="1:11" ht="12.75">
      <c r="A52" s="18"/>
      <c r="B52" s="162" t="s">
        <v>110</v>
      </c>
      <c r="C52" s="182" t="s">
        <v>11</v>
      </c>
      <c r="D52" s="17"/>
      <c r="E52" s="175"/>
      <c r="F52" s="147">
        <f aca="true" t="shared" si="3" ref="F52:F57">+D52*E52</f>
        <v>0</v>
      </c>
      <c r="G52" s="17"/>
      <c r="K52" s="88"/>
    </row>
    <row r="53" spans="1:11" ht="12.75">
      <c r="A53" s="18"/>
      <c r="B53" s="162" t="s">
        <v>109</v>
      </c>
      <c r="C53" s="182" t="s">
        <v>11</v>
      </c>
      <c r="D53" s="17"/>
      <c r="E53" s="175"/>
      <c r="F53" s="147">
        <f t="shared" si="3"/>
        <v>0</v>
      </c>
      <c r="G53" s="17"/>
      <c r="K53" s="88"/>
    </row>
    <row r="54" spans="1:11" ht="12.75">
      <c r="A54" s="18"/>
      <c r="B54" s="162" t="s">
        <v>113</v>
      </c>
      <c r="C54" s="182" t="s">
        <v>11</v>
      </c>
      <c r="D54" s="17"/>
      <c r="E54" s="175"/>
      <c r="F54" s="147">
        <f t="shared" si="3"/>
        <v>0</v>
      </c>
      <c r="G54" s="17"/>
      <c r="K54" s="88"/>
    </row>
    <row r="55" spans="1:11" ht="12.75">
      <c r="A55" s="18"/>
      <c r="B55" s="162" t="s">
        <v>171</v>
      </c>
      <c r="C55" s="182" t="s">
        <v>11</v>
      </c>
      <c r="D55" s="17"/>
      <c r="E55" s="175"/>
      <c r="F55" s="147">
        <f t="shared" si="3"/>
        <v>0</v>
      </c>
      <c r="G55" s="17"/>
      <c r="K55" s="88"/>
    </row>
    <row r="56" spans="1:11" ht="12.75">
      <c r="A56" s="18"/>
      <c r="B56" s="162" t="s">
        <v>112</v>
      </c>
      <c r="C56" s="182" t="s">
        <v>11</v>
      </c>
      <c r="D56" s="17"/>
      <c r="E56" s="175"/>
      <c r="F56" s="147">
        <f t="shared" si="3"/>
        <v>0</v>
      </c>
      <c r="G56" s="17"/>
      <c r="K56" s="88"/>
    </row>
    <row r="57" spans="1:11" ht="12.75">
      <c r="A57" s="18"/>
      <c r="B57" s="162" t="s">
        <v>111</v>
      </c>
      <c r="C57" s="182" t="s">
        <v>11</v>
      </c>
      <c r="D57" s="17"/>
      <c r="E57" s="175"/>
      <c r="F57" s="147">
        <f t="shared" si="3"/>
        <v>0</v>
      </c>
      <c r="G57" s="17"/>
      <c r="K57" s="88"/>
    </row>
    <row r="58" spans="1:11" ht="12.75">
      <c r="A58" s="18"/>
      <c r="B58" s="162" t="s">
        <v>98</v>
      </c>
      <c r="C58" s="182" t="s">
        <v>11</v>
      </c>
      <c r="D58" s="17"/>
      <c r="E58" s="175"/>
      <c r="F58" s="147">
        <f aca="true" t="shared" si="4" ref="F58:F68">+D58*E58</f>
        <v>0</v>
      </c>
      <c r="G58" s="17"/>
      <c r="K58" s="88"/>
    </row>
    <row r="59" spans="1:11" ht="12.75">
      <c r="A59" s="18"/>
      <c r="B59" s="162" t="s">
        <v>183</v>
      </c>
      <c r="C59" s="182" t="s">
        <v>157</v>
      </c>
      <c r="D59" s="17"/>
      <c r="E59" s="175"/>
      <c r="F59" s="147">
        <f t="shared" si="4"/>
        <v>0</v>
      </c>
      <c r="G59" s="17"/>
      <c r="K59" s="88"/>
    </row>
    <row r="60" spans="1:11" ht="12.75">
      <c r="A60" s="18"/>
      <c r="B60" s="162" t="s">
        <v>85</v>
      </c>
      <c r="C60" s="182" t="s">
        <v>3</v>
      </c>
      <c r="D60" s="17"/>
      <c r="E60" s="175"/>
      <c r="F60" s="147">
        <f t="shared" si="4"/>
        <v>0</v>
      </c>
      <c r="G60" s="17"/>
      <c r="K60" s="88"/>
    </row>
    <row r="61" spans="1:11" ht="12.75">
      <c r="A61" s="18"/>
      <c r="B61" s="181" t="s">
        <v>23</v>
      </c>
      <c r="C61" s="182" t="s">
        <v>3</v>
      </c>
      <c r="D61" s="17"/>
      <c r="E61" s="175"/>
      <c r="F61" s="147">
        <f t="shared" si="4"/>
        <v>0</v>
      </c>
      <c r="G61" s="17"/>
      <c r="K61" s="88"/>
    </row>
    <row r="62" spans="1:11" ht="15" customHeight="1">
      <c r="A62" s="18"/>
      <c r="B62" s="181" t="s">
        <v>115</v>
      </c>
      <c r="C62" s="182" t="s">
        <v>3</v>
      </c>
      <c r="D62" s="17"/>
      <c r="E62" s="175"/>
      <c r="F62" s="147">
        <f t="shared" si="4"/>
        <v>0</v>
      </c>
      <c r="G62" s="17"/>
      <c r="K62" s="88"/>
    </row>
    <row r="63" spans="1:11" ht="12.75" customHeight="1">
      <c r="A63" s="18"/>
      <c r="B63" s="162" t="s">
        <v>116</v>
      </c>
      <c r="C63" s="182" t="s">
        <v>10</v>
      </c>
      <c r="D63" s="17"/>
      <c r="E63" s="175"/>
      <c r="F63" s="147">
        <f t="shared" si="4"/>
        <v>0</v>
      </c>
      <c r="G63" s="17"/>
      <c r="K63" s="88"/>
    </row>
    <row r="64" spans="1:11" ht="12.75" customHeight="1">
      <c r="A64" s="18"/>
      <c r="B64" s="162" t="s">
        <v>35</v>
      </c>
      <c r="C64" s="182" t="s">
        <v>10</v>
      </c>
      <c r="D64" s="17"/>
      <c r="E64" s="175"/>
      <c r="F64" s="147">
        <f t="shared" si="4"/>
        <v>0</v>
      </c>
      <c r="G64" s="17"/>
      <c r="K64" s="88"/>
    </row>
    <row r="65" spans="1:11" ht="12.75" customHeight="1">
      <c r="A65" s="18"/>
      <c r="B65" s="162" t="s">
        <v>36</v>
      </c>
      <c r="C65" s="182" t="s">
        <v>10</v>
      </c>
      <c r="D65" s="17"/>
      <c r="E65" s="175"/>
      <c r="F65" s="147">
        <f t="shared" si="4"/>
        <v>0</v>
      </c>
      <c r="G65" s="17"/>
      <c r="K65" s="88"/>
    </row>
    <row r="66" spans="1:11" ht="12.75" customHeight="1">
      <c r="A66" s="18"/>
      <c r="B66" s="162" t="s">
        <v>182</v>
      </c>
      <c r="C66" s="182" t="s">
        <v>3</v>
      </c>
      <c r="D66" s="17"/>
      <c r="E66" s="175"/>
      <c r="F66" s="147">
        <f>+D66*E66</f>
        <v>0</v>
      </c>
      <c r="G66" s="17"/>
      <c r="J66" s="159"/>
      <c r="K66" s="88"/>
    </row>
    <row r="67" spans="1:11" ht="12.75" customHeight="1">
      <c r="A67" s="18"/>
      <c r="B67" s="162" t="s">
        <v>121</v>
      </c>
      <c r="C67" s="182" t="s">
        <v>10</v>
      </c>
      <c r="D67" s="17"/>
      <c r="E67" s="175"/>
      <c r="F67" s="147">
        <f t="shared" si="4"/>
        <v>0</v>
      </c>
      <c r="G67" s="17"/>
      <c r="K67" s="88"/>
    </row>
    <row r="68" spans="1:11" ht="12.75" customHeight="1">
      <c r="A68" s="18"/>
      <c r="B68" s="162" t="s">
        <v>122</v>
      </c>
      <c r="C68" s="182" t="s">
        <v>10</v>
      </c>
      <c r="D68" s="17"/>
      <c r="E68" s="175"/>
      <c r="F68" s="147">
        <f t="shared" si="4"/>
        <v>0</v>
      </c>
      <c r="G68" s="17"/>
      <c r="K68" s="88"/>
    </row>
    <row r="69" spans="1:11" ht="15" customHeight="1">
      <c r="A69" s="137">
        <v>3</v>
      </c>
      <c r="B69" s="180" t="s">
        <v>40</v>
      </c>
      <c r="C69" s="82" t="s">
        <v>188</v>
      </c>
      <c r="D69" s="12"/>
      <c r="E69" s="173"/>
      <c r="F69" s="145">
        <f>SUM(F70)</f>
        <v>0</v>
      </c>
      <c r="G69" s="13"/>
      <c r="K69" s="88"/>
    </row>
    <row r="70" spans="1:11" ht="12.75" customHeight="1">
      <c r="A70" s="18"/>
      <c r="B70" s="162" t="s">
        <v>40</v>
      </c>
      <c r="C70" s="182" t="s">
        <v>2</v>
      </c>
      <c r="D70" s="17"/>
      <c r="E70" s="175"/>
      <c r="F70" s="147">
        <f>+D70*E70</f>
        <v>0</v>
      </c>
      <c r="G70" s="17"/>
      <c r="K70" s="88"/>
    </row>
    <row r="71" spans="1:11" ht="15" customHeight="1">
      <c r="A71" s="137">
        <v>4</v>
      </c>
      <c r="B71" s="180" t="s">
        <v>198</v>
      </c>
      <c r="C71" s="82" t="s">
        <v>188</v>
      </c>
      <c r="D71" s="12"/>
      <c r="E71" s="173"/>
      <c r="F71" s="145">
        <f>+F72</f>
        <v>0</v>
      </c>
      <c r="G71" s="13"/>
      <c r="K71" s="88"/>
    </row>
    <row r="72" spans="1:11" ht="12.75" customHeight="1">
      <c r="A72" s="18"/>
      <c r="B72" s="162" t="s">
        <v>41</v>
      </c>
      <c r="C72" s="182" t="s">
        <v>2</v>
      </c>
      <c r="D72" s="17"/>
      <c r="E72" s="175"/>
      <c r="F72" s="147">
        <f>+D72*E72</f>
        <v>0</v>
      </c>
      <c r="G72" s="17"/>
      <c r="K72" s="88"/>
    </row>
    <row r="73" spans="1:11" ht="15" customHeight="1">
      <c r="A73" s="137">
        <v>5</v>
      </c>
      <c r="B73" s="180" t="s">
        <v>127</v>
      </c>
      <c r="C73" s="82" t="s">
        <v>188</v>
      </c>
      <c r="D73" s="12"/>
      <c r="E73" s="173"/>
      <c r="F73" s="145">
        <f>+F74</f>
        <v>0</v>
      </c>
      <c r="G73" s="13"/>
      <c r="K73" s="88"/>
    </row>
    <row r="74" spans="1:11" ht="12.75" customHeight="1">
      <c r="A74" s="18"/>
      <c r="B74" s="162" t="s">
        <v>127</v>
      </c>
      <c r="C74" s="182" t="s">
        <v>2</v>
      </c>
      <c r="D74" s="17"/>
      <c r="E74" s="175"/>
      <c r="F74" s="147">
        <f>+D74*E74</f>
        <v>0</v>
      </c>
      <c r="G74" s="17"/>
      <c r="K74" s="88"/>
    </row>
    <row r="75" spans="1:11" ht="15" customHeight="1">
      <c r="A75" s="137">
        <v>6</v>
      </c>
      <c r="B75" s="180" t="s">
        <v>42</v>
      </c>
      <c r="C75" s="82" t="s">
        <v>188</v>
      </c>
      <c r="D75" s="12"/>
      <c r="E75" s="173"/>
      <c r="F75" s="145">
        <f>+F76</f>
        <v>0</v>
      </c>
      <c r="G75" s="13"/>
      <c r="K75" s="88"/>
    </row>
    <row r="76" spans="1:11" ht="12.75" customHeight="1">
      <c r="A76" s="18"/>
      <c r="B76" s="162" t="s">
        <v>42</v>
      </c>
      <c r="C76" s="182" t="s">
        <v>2</v>
      </c>
      <c r="D76" s="17"/>
      <c r="E76" s="175"/>
      <c r="F76" s="147">
        <f>+D76*E76</f>
        <v>0</v>
      </c>
      <c r="G76" s="17"/>
      <c r="K76" s="88"/>
    </row>
    <row r="77" spans="1:11" ht="15" customHeight="1">
      <c r="A77" s="137">
        <v>7</v>
      </c>
      <c r="B77" s="180" t="s">
        <v>199</v>
      </c>
      <c r="C77" s="82" t="s">
        <v>188</v>
      </c>
      <c r="D77" s="12"/>
      <c r="E77" s="173"/>
      <c r="F77" s="145">
        <f>+F78</f>
        <v>0</v>
      </c>
      <c r="G77" s="13"/>
      <c r="K77" s="88"/>
    </row>
    <row r="78" spans="1:11" ht="12.75" customHeight="1">
      <c r="A78" s="18"/>
      <c r="B78" s="162" t="s">
        <v>128</v>
      </c>
      <c r="C78" s="182" t="s">
        <v>2</v>
      </c>
      <c r="D78" s="17"/>
      <c r="E78" s="175"/>
      <c r="F78" s="147">
        <f>+D78*E78</f>
        <v>0</v>
      </c>
      <c r="G78" s="17"/>
      <c r="K78" s="88"/>
    </row>
    <row r="79" spans="1:11" ht="15" customHeight="1">
      <c r="A79" s="137">
        <v>8</v>
      </c>
      <c r="B79" s="180" t="s">
        <v>200</v>
      </c>
      <c r="C79" s="82" t="s">
        <v>188</v>
      </c>
      <c r="D79" s="12"/>
      <c r="E79" s="173"/>
      <c r="F79" s="145">
        <f>+F80</f>
        <v>0</v>
      </c>
      <c r="G79" s="13"/>
      <c r="K79" s="88"/>
    </row>
    <row r="80" spans="1:11" ht="12.75" customHeight="1">
      <c r="A80" s="18"/>
      <c r="B80" s="162" t="s">
        <v>164</v>
      </c>
      <c r="C80" s="182" t="s">
        <v>2</v>
      </c>
      <c r="D80" s="17"/>
      <c r="E80" s="175"/>
      <c r="F80" s="147">
        <f>+D80*E80</f>
        <v>0</v>
      </c>
      <c r="G80" s="17"/>
      <c r="K80" s="88"/>
    </row>
    <row r="81" spans="1:11" ht="15" customHeight="1">
      <c r="A81" s="137">
        <v>9</v>
      </c>
      <c r="B81" s="180" t="s">
        <v>131</v>
      </c>
      <c r="C81" s="82" t="s">
        <v>188</v>
      </c>
      <c r="D81" s="12"/>
      <c r="E81" s="173"/>
      <c r="F81" s="145">
        <f>+F82</f>
        <v>0</v>
      </c>
      <c r="G81" s="13"/>
      <c r="K81" s="88"/>
    </row>
    <row r="82" spans="1:11" ht="12.75" customHeight="1">
      <c r="A82" s="18"/>
      <c r="B82" s="162" t="s">
        <v>131</v>
      </c>
      <c r="C82" s="182" t="s">
        <v>57</v>
      </c>
      <c r="D82" s="17"/>
      <c r="E82" s="175"/>
      <c r="F82" s="147">
        <f>+D82*E82</f>
        <v>0</v>
      </c>
      <c r="G82" s="17"/>
      <c r="K82" s="88"/>
    </row>
    <row r="83" spans="1:11" ht="15" customHeight="1">
      <c r="A83" s="137">
        <v>10</v>
      </c>
      <c r="B83" s="180" t="s">
        <v>205</v>
      </c>
      <c r="C83" s="82" t="s">
        <v>188</v>
      </c>
      <c r="D83" s="12"/>
      <c r="E83" s="173"/>
      <c r="F83" s="145">
        <f>SUM(F84:F85)</f>
        <v>0</v>
      </c>
      <c r="G83" s="13"/>
      <c r="K83" s="88"/>
    </row>
    <row r="84" spans="1:11" ht="12.75" customHeight="1">
      <c r="A84" s="18"/>
      <c r="B84" s="162" t="s">
        <v>158</v>
      </c>
      <c r="C84" s="182" t="s">
        <v>2</v>
      </c>
      <c r="D84" s="17"/>
      <c r="E84" s="175"/>
      <c r="F84" s="147">
        <f>+D84*E84</f>
        <v>0</v>
      </c>
      <c r="G84" s="17"/>
      <c r="K84" s="88"/>
    </row>
    <row r="85" spans="1:11" ht="12.75" customHeight="1">
      <c r="A85" s="18"/>
      <c r="B85" s="162" t="s">
        <v>159</v>
      </c>
      <c r="C85" s="182" t="s">
        <v>2</v>
      </c>
      <c r="D85" s="17"/>
      <c r="E85" s="175"/>
      <c r="F85" s="147">
        <f>+D85*E85</f>
        <v>0</v>
      </c>
      <c r="G85" s="17"/>
      <c r="K85" s="88"/>
    </row>
    <row r="86" spans="1:11" ht="15" customHeight="1">
      <c r="A86" s="137">
        <v>11</v>
      </c>
      <c r="B86" s="180" t="s">
        <v>201</v>
      </c>
      <c r="C86" s="82" t="s">
        <v>188</v>
      </c>
      <c r="D86" s="12"/>
      <c r="E86" s="173"/>
      <c r="F86" s="145">
        <f>SUM(F87:F89)</f>
        <v>0</v>
      </c>
      <c r="G86" s="13"/>
      <c r="K86" s="88"/>
    </row>
    <row r="87" spans="1:11" ht="15" customHeight="1">
      <c r="A87" s="18"/>
      <c r="B87" s="162" t="s">
        <v>117</v>
      </c>
      <c r="C87" s="182" t="s">
        <v>11</v>
      </c>
      <c r="D87" s="17"/>
      <c r="E87" s="175"/>
      <c r="F87" s="147">
        <f>+D87*E87</f>
        <v>0</v>
      </c>
      <c r="G87" s="17"/>
      <c r="K87" s="88"/>
    </row>
    <row r="88" spans="1:11" ht="12.75" customHeight="1">
      <c r="A88" s="18"/>
      <c r="B88" s="162" t="s">
        <v>173</v>
      </c>
      <c r="C88" s="182" t="s">
        <v>11</v>
      </c>
      <c r="D88" s="17"/>
      <c r="E88" s="175"/>
      <c r="F88" s="147">
        <f>+D88*E88</f>
        <v>0</v>
      </c>
      <c r="G88" s="17"/>
      <c r="K88" s="88"/>
    </row>
    <row r="89" spans="1:11" ht="12.75" customHeight="1">
      <c r="A89" s="18"/>
      <c r="B89" s="162" t="s">
        <v>118</v>
      </c>
      <c r="C89" s="182" t="s">
        <v>3</v>
      </c>
      <c r="D89" s="17"/>
      <c r="E89" s="175"/>
      <c r="F89" s="147">
        <f>+D89*E89</f>
        <v>0</v>
      </c>
      <c r="G89" s="17"/>
      <c r="J89" s="159"/>
      <c r="K89" s="88"/>
    </row>
    <row r="90" spans="1:11" ht="12.75" customHeight="1">
      <c r="A90" s="137">
        <v>12</v>
      </c>
      <c r="B90" s="180" t="s">
        <v>202</v>
      </c>
      <c r="C90" s="82" t="s">
        <v>188</v>
      </c>
      <c r="D90" s="12"/>
      <c r="E90" s="173"/>
      <c r="F90" s="145">
        <f>+F91</f>
        <v>0</v>
      </c>
      <c r="G90" s="13"/>
      <c r="J90" s="159"/>
      <c r="K90" s="88"/>
    </row>
    <row r="91" spans="1:11" ht="12.75" customHeight="1">
      <c r="A91" s="18"/>
      <c r="B91" s="162" t="s">
        <v>130</v>
      </c>
      <c r="C91" s="182" t="s">
        <v>11</v>
      </c>
      <c r="D91" s="17"/>
      <c r="E91" s="175"/>
      <c r="F91" s="147">
        <f>+D91*E91</f>
        <v>0</v>
      </c>
      <c r="G91" s="17"/>
      <c r="K91" s="88"/>
    </row>
    <row r="92" spans="1:11" ht="12.75" customHeight="1">
      <c r="A92" s="137">
        <v>13</v>
      </c>
      <c r="B92" s="180" t="s">
        <v>207</v>
      </c>
      <c r="C92" s="82" t="s">
        <v>188</v>
      </c>
      <c r="D92" s="12"/>
      <c r="E92" s="173"/>
      <c r="F92" s="145">
        <f>+SUM(F93:F95)</f>
        <v>0</v>
      </c>
      <c r="G92" s="13"/>
      <c r="K92" s="88"/>
    </row>
    <row r="93" spans="1:11" ht="12.75" customHeight="1">
      <c r="A93" s="18"/>
      <c r="B93" s="162" t="s">
        <v>43</v>
      </c>
      <c r="C93" s="182" t="s">
        <v>2</v>
      </c>
      <c r="D93" s="17"/>
      <c r="E93" s="175"/>
      <c r="F93" s="147">
        <f>+D93*E93</f>
        <v>0</v>
      </c>
      <c r="G93" s="17"/>
      <c r="K93" s="88"/>
    </row>
    <row r="94" spans="1:11" ht="12.75" customHeight="1">
      <c r="A94" s="18"/>
      <c r="B94" s="162" t="s">
        <v>155</v>
      </c>
      <c r="C94" s="182" t="s">
        <v>11</v>
      </c>
      <c r="D94" s="17"/>
      <c r="E94" s="175"/>
      <c r="F94" s="147">
        <f>+D94*E94</f>
        <v>0</v>
      </c>
      <c r="G94" s="17"/>
      <c r="K94" s="88"/>
    </row>
    <row r="95" spans="1:11" ht="12.75" customHeight="1">
      <c r="A95" s="18"/>
      <c r="B95" s="162" t="s">
        <v>156</v>
      </c>
      <c r="C95" s="182" t="s">
        <v>3</v>
      </c>
      <c r="D95" s="17"/>
      <c r="E95" s="175"/>
      <c r="F95" s="147">
        <f>+D95*E95</f>
        <v>0</v>
      </c>
      <c r="G95" s="17"/>
      <c r="K95" s="88"/>
    </row>
    <row r="96" spans="1:11" ht="12.75" customHeight="1">
      <c r="A96" s="137">
        <v>15</v>
      </c>
      <c r="B96" s="180" t="s">
        <v>120</v>
      </c>
      <c r="C96" s="183" t="s">
        <v>188</v>
      </c>
      <c r="D96" s="12"/>
      <c r="E96" s="173"/>
      <c r="F96" s="145">
        <f>+F97</f>
        <v>0</v>
      </c>
      <c r="G96" s="13"/>
      <c r="K96" s="88"/>
    </row>
    <row r="97" spans="1:11" ht="12.75" customHeight="1">
      <c r="A97" s="18"/>
      <c r="B97" s="162" t="s">
        <v>120</v>
      </c>
      <c r="C97" s="182" t="s">
        <v>11</v>
      </c>
      <c r="D97" s="17"/>
      <c r="E97" s="175"/>
      <c r="F97" s="147">
        <f>+D97*E97</f>
        <v>0</v>
      </c>
      <c r="G97" s="17"/>
      <c r="K97" s="88"/>
    </row>
    <row r="98" spans="1:11" ht="12.75" customHeight="1">
      <c r="A98" s="137">
        <v>16</v>
      </c>
      <c r="B98" s="180" t="s">
        <v>203</v>
      </c>
      <c r="C98" s="183" t="s">
        <v>188</v>
      </c>
      <c r="D98" s="12"/>
      <c r="E98" s="173"/>
      <c r="F98" s="145">
        <f>SUM(F99:F102)</f>
        <v>0</v>
      </c>
      <c r="G98" s="13"/>
      <c r="K98" s="88"/>
    </row>
    <row r="99" spans="1:11" ht="12.75" customHeight="1">
      <c r="A99" s="18"/>
      <c r="B99" s="162" t="s">
        <v>134</v>
      </c>
      <c r="C99" s="182" t="s">
        <v>2</v>
      </c>
      <c r="D99" s="17"/>
      <c r="E99" s="175"/>
      <c r="F99" s="147">
        <f>+D99*E99</f>
        <v>0</v>
      </c>
      <c r="G99" s="17"/>
      <c r="K99" s="88"/>
    </row>
    <row r="100" spans="1:11" ht="12.75" customHeight="1">
      <c r="A100" s="18"/>
      <c r="B100" s="162" t="s">
        <v>135</v>
      </c>
      <c r="C100" s="182" t="s">
        <v>2</v>
      </c>
      <c r="D100" s="17"/>
      <c r="E100" s="175"/>
      <c r="F100" s="147">
        <f>+D100*E100</f>
        <v>0</v>
      </c>
      <c r="G100" s="17"/>
      <c r="K100" s="88"/>
    </row>
    <row r="101" spans="1:11" ht="12.75" customHeight="1">
      <c r="A101" s="18"/>
      <c r="B101" s="162" t="s">
        <v>133</v>
      </c>
      <c r="C101" s="182" t="s">
        <v>2</v>
      </c>
      <c r="D101" s="17"/>
      <c r="E101" s="175"/>
      <c r="F101" s="147">
        <f>+D101*E101</f>
        <v>0</v>
      </c>
      <c r="G101" s="17"/>
      <c r="K101" s="88"/>
    </row>
    <row r="102" spans="1:11" ht="12.75" customHeight="1">
      <c r="A102" s="18"/>
      <c r="B102" s="162" t="s">
        <v>132</v>
      </c>
      <c r="C102" s="182" t="s">
        <v>2</v>
      </c>
      <c r="D102" s="17"/>
      <c r="E102" s="175"/>
      <c r="F102" s="147">
        <f>+D102*E102</f>
        <v>0</v>
      </c>
      <c r="G102" s="17"/>
      <c r="K102" s="88"/>
    </row>
    <row r="103" spans="1:11" ht="12.75" customHeight="1">
      <c r="A103" s="137">
        <v>17</v>
      </c>
      <c r="B103" s="180" t="s">
        <v>45</v>
      </c>
      <c r="C103" s="183" t="s">
        <v>188</v>
      </c>
      <c r="D103" s="12"/>
      <c r="E103" s="173"/>
      <c r="F103" s="145">
        <f>SUM(F104:F108)</f>
        <v>0</v>
      </c>
      <c r="G103" s="13"/>
      <c r="K103" s="88"/>
    </row>
    <row r="104" spans="1:11" ht="12.75" customHeight="1">
      <c r="A104" s="18"/>
      <c r="B104" s="162" t="s">
        <v>184</v>
      </c>
      <c r="C104" s="182" t="s">
        <v>20</v>
      </c>
      <c r="D104" s="17"/>
      <c r="E104" s="175"/>
      <c r="F104" s="147">
        <f>+D104*E104</f>
        <v>0</v>
      </c>
      <c r="G104" s="17"/>
      <c r="K104" s="88"/>
    </row>
    <row r="105" spans="1:11" ht="12.75" customHeight="1">
      <c r="A105" s="18"/>
      <c r="B105" s="162" t="s">
        <v>185</v>
      </c>
      <c r="C105" s="182" t="s">
        <v>20</v>
      </c>
      <c r="D105" s="17"/>
      <c r="E105" s="175"/>
      <c r="F105" s="147">
        <f>+D105*E105</f>
        <v>0</v>
      </c>
      <c r="G105" s="17"/>
      <c r="K105" s="88"/>
    </row>
    <row r="106" spans="1:11" ht="12.75" customHeight="1">
      <c r="A106" s="18"/>
      <c r="B106" s="162" t="s">
        <v>46</v>
      </c>
      <c r="C106" s="182" t="s">
        <v>20</v>
      </c>
      <c r="D106" s="17"/>
      <c r="E106" s="175"/>
      <c r="F106" s="147">
        <f>+D106*E106</f>
        <v>0</v>
      </c>
      <c r="G106" s="17"/>
      <c r="K106" s="88"/>
    </row>
    <row r="107" spans="1:11" ht="12.75" customHeight="1">
      <c r="A107" s="18"/>
      <c r="B107" s="162" t="s">
        <v>99</v>
      </c>
      <c r="C107" s="182" t="s">
        <v>20</v>
      </c>
      <c r="D107" s="17"/>
      <c r="E107" s="175"/>
      <c r="F107" s="147">
        <f>+D107*E107</f>
        <v>0</v>
      </c>
      <c r="G107" s="17"/>
      <c r="K107" s="88"/>
    </row>
    <row r="108" spans="1:11" ht="12.75" customHeight="1">
      <c r="A108" s="18"/>
      <c r="B108" s="162" t="s">
        <v>87</v>
      </c>
      <c r="C108" s="182" t="s">
        <v>20</v>
      </c>
      <c r="D108" s="17"/>
      <c r="E108" s="175"/>
      <c r="F108" s="147">
        <f>+D108*E108</f>
        <v>0</v>
      </c>
      <c r="G108" s="17"/>
      <c r="K108" s="88"/>
    </row>
    <row r="109" spans="1:11" ht="15" customHeight="1">
      <c r="A109" s="137">
        <v>18</v>
      </c>
      <c r="B109" s="180" t="s">
        <v>47</v>
      </c>
      <c r="C109" s="81" t="s">
        <v>188</v>
      </c>
      <c r="D109" s="12"/>
      <c r="E109" s="173"/>
      <c r="F109" s="145">
        <f>SUM(F110:F129)</f>
        <v>0</v>
      </c>
      <c r="G109" s="13"/>
      <c r="K109" s="88"/>
    </row>
    <row r="110" spans="1:11" ht="12.75">
      <c r="A110" s="18"/>
      <c r="B110" s="162" t="s">
        <v>81</v>
      </c>
      <c r="C110" s="182" t="s">
        <v>20</v>
      </c>
      <c r="D110" s="17"/>
      <c r="E110" s="175"/>
      <c r="F110" s="147">
        <f aca="true" t="shared" si="5" ref="F110:F126">+D110*E110</f>
        <v>0</v>
      </c>
      <c r="G110" s="17"/>
      <c r="K110" s="88"/>
    </row>
    <row r="111" spans="1:11" ht="12.75">
      <c r="A111" s="18"/>
      <c r="B111" s="162" t="s">
        <v>88</v>
      </c>
      <c r="C111" s="182" t="s">
        <v>20</v>
      </c>
      <c r="D111" s="17"/>
      <c r="E111" s="175"/>
      <c r="F111" s="147">
        <f t="shared" si="5"/>
        <v>0</v>
      </c>
      <c r="G111" s="17"/>
      <c r="K111" s="88"/>
    </row>
    <row r="112" spans="1:11" ht="12.75">
      <c r="A112" s="18"/>
      <c r="B112" s="162" t="s">
        <v>89</v>
      </c>
      <c r="C112" s="182" t="s">
        <v>20</v>
      </c>
      <c r="D112" s="17"/>
      <c r="E112" s="175"/>
      <c r="F112" s="147">
        <f t="shared" si="5"/>
        <v>0</v>
      </c>
      <c r="G112" s="17"/>
      <c r="K112" s="88"/>
    </row>
    <row r="113" spans="1:11" ht="12.75">
      <c r="A113" s="18"/>
      <c r="B113" s="162" t="s">
        <v>90</v>
      </c>
      <c r="C113" s="182" t="s">
        <v>20</v>
      </c>
      <c r="D113" s="17"/>
      <c r="E113" s="175"/>
      <c r="F113" s="147">
        <f t="shared" si="5"/>
        <v>0</v>
      </c>
      <c r="G113" s="17"/>
      <c r="K113" s="88"/>
    </row>
    <row r="114" spans="1:11" ht="12.75">
      <c r="A114" s="18"/>
      <c r="B114" s="162" t="s">
        <v>204</v>
      </c>
      <c r="C114" s="182" t="s">
        <v>20</v>
      </c>
      <c r="D114" s="17"/>
      <c r="E114" s="175"/>
      <c r="F114" s="147">
        <f t="shared" si="5"/>
        <v>0</v>
      </c>
      <c r="G114" s="17"/>
      <c r="K114" s="88"/>
    </row>
    <row r="115" spans="1:11" ht="12.75">
      <c r="A115" s="18"/>
      <c r="B115" s="162" t="s">
        <v>91</v>
      </c>
      <c r="C115" s="182" t="s">
        <v>20</v>
      </c>
      <c r="D115" s="17"/>
      <c r="E115" s="175"/>
      <c r="F115" s="147">
        <f t="shared" si="5"/>
        <v>0</v>
      </c>
      <c r="G115" s="17"/>
      <c r="K115" s="88"/>
    </row>
    <row r="116" spans="1:11" ht="12.75">
      <c r="A116" s="18"/>
      <c r="B116" s="162" t="s">
        <v>92</v>
      </c>
      <c r="C116" s="182" t="s">
        <v>20</v>
      </c>
      <c r="D116" s="17"/>
      <c r="E116" s="175"/>
      <c r="F116" s="147">
        <f t="shared" si="5"/>
        <v>0</v>
      </c>
      <c r="G116" s="17"/>
      <c r="K116" s="88"/>
    </row>
    <row r="117" spans="1:11" ht="12.75">
      <c r="A117" s="18"/>
      <c r="B117" s="162" t="s">
        <v>93</v>
      </c>
      <c r="C117" s="182" t="s">
        <v>20</v>
      </c>
      <c r="D117" s="17"/>
      <c r="E117" s="175"/>
      <c r="F117" s="147">
        <f t="shared" si="5"/>
        <v>0</v>
      </c>
      <c r="G117" s="17"/>
      <c r="K117" s="88"/>
    </row>
    <row r="118" spans="1:11" ht="12.75">
      <c r="A118" s="18"/>
      <c r="B118" s="162" t="s">
        <v>94</v>
      </c>
      <c r="C118" s="182" t="s">
        <v>20</v>
      </c>
      <c r="D118" s="17"/>
      <c r="E118" s="175"/>
      <c r="F118" s="147">
        <f t="shared" si="5"/>
        <v>0</v>
      </c>
      <c r="G118" s="17"/>
      <c r="K118" s="88"/>
    </row>
    <row r="119" spans="1:11" ht="12.75">
      <c r="A119" s="18"/>
      <c r="B119" s="162" t="s">
        <v>95</v>
      </c>
      <c r="C119" s="182" t="s">
        <v>20</v>
      </c>
      <c r="D119" s="17"/>
      <c r="E119" s="175"/>
      <c r="F119" s="147">
        <f t="shared" si="5"/>
        <v>0</v>
      </c>
      <c r="G119" s="17"/>
      <c r="K119" s="88"/>
    </row>
    <row r="120" spans="1:11" ht="12.75" hidden="1">
      <c r="A120" s="18"/>
      <c r="B120" s="162" t="s">
        <v>82</v>
      </c>
      <c r="C120" s="182" t="s">
        <v>20</v>
      </c>
      <c r="D120" s="17"/>
      <c r="E120" s="175"/>
      <c r="F120" s="147">
        <f t="shared" si="5"/>
        <v>0</v>
      </c>
      <c r="G120" s="17"/>
      <c r="K120" s="88"/>
    </row>
    <row r="121" spans="1:11" ht="12.75" hidden="1">
      <c r="A121" s="18"/>
      <c r="B121" s="162" t="s">
        <v>83</v>
      </c>
      <c r="C121" s="182" t="s">
        <v>20</v>
      </c>
      <c r="D121" s="17"/>
      <c r="E121" s="175"/>
      <c r="F121" s="147">
        <f t="shared" si="5"/>
        <v>0</v>
      </c>
      <c r="G121" s="17"/>
      <c r="K121" s="88"/>
    </row>
    <row r="122" spans="1:11" ht="12.75" hidden="1">
      <c r="A122" s="18"/>
      <c r="B122" s="162" t="s">
        <v>84</v>
      </c>
      <c r="C122" s="182" t="s">
        <v>20</v>
      </c>
      <c r="D122" s="17"/>
      <c r="E122" s="175"/>
      <c r="F122" s="147">
        <f t="shared" si="5"/>
        <v>0</v>
      </c>
      <c r="G122" s="17"/>
      <c r="K122" s="88"/>
    </row>
    <row r="123" spans="1:11" ht="12.75" hidden="1">
      <c r="A123" s="18"/>
      <c r="B123" s="162" t="s">
        <v>48</v>
      </c>
      <c r="C123" s="182" t="s">
        <v>20</v>
      </c>
      <c r="D123" s="17"/>
      <c r="E123" s="175"/>
      <c r="F123" s="147">
        <f t="shared" si="5"/>
        <v>0</v>
      </c>
      <c r="G123" s="17"/>
      <c r="K123" s="88"/>
    </row>
    <row r="124" spans="1:11" ht="12.75" hidden="1">
      <c r="A124" s="18"/>
      <c r="B124" s="162" t="s">
        <v>49</v>
      </c>
      <c r="C124" s="182" t="s">
        <v>20</v>
      </c>
      <c r="D124" s="17"/>
      <c r="E124" s="175"/>
      <c r="F124" s="147">
        <f t="shared" si="5"/>
        <v>0</v>
      </c>
      <c r="G124" s="17"/>
      <c r="K124" s="88"/>
    </row>
    <row r="125" spans="1:11" ht="12.75">
      <c r="A125" s="18"/>
      <c r="B125" s="162" t="s">
        <v>186</v>
      </c>
      <c r="C125" s="182" t="s">
        <v>20</v>
      </c>
      <c r="D125" s="17"/>
      <c r="E125" s="175"/>
      <c r="F125" s="147">
        <f t="shared" si="5"/>
        <v>0</v>
      </c>
      <c r="G125" s="17"/>
      <c r="K125" s="88"/>
    </row>
    <row r="126" spans="1:11" ht="12.75">
      <c r="A126" s="18"/>
      <c r="B126" s="162" t="s">
        <v>174</v>
      </c>
      <c r="C126" s="182" t="s">
        <v>20</v>
      </c>
      <c r="D126" s="17"/>
      <c r="E126" s="175"/>
      <c r="F126" s="147">
        <f t="shared" si="5"/>
        <v>0</v>
      </c>
      <c r="G126" s="17"/>
      <c r="K126" s="88"/>
    </row>
    <row r="127" spans="1:11" ht="12.75" customHeight="1">
      <c r="A127" s="18"/>
      <c r="B127" s="162" t="s">
        <v>37</v>
      </c>
      <c r="C127" s="182" t="s">
        <v>11</v>
      </c>
      <c r="D127" s="17"/>
      <c r="E127" s="175"/>
      <c r="F127" s="147">
        <f>+D127*E127</f>
        <v>0</v>
      </c>
      <c r="G127" s="17"/>
      <c r="K127" s="88"/>
    </row>
    <row r="128" spans="1:11" ht="12.75" customHeight="1">
      <c r="A128" s="18"/>
      <c r="B128" s="162" t="s">
        <v>44</v>
      </c>
      <c r="C128" s="182" t="s">
        <v>2</v>
      </c>
      <c r="D128" s="17"/>
      <c r="E128" s="175"/>
      <c r="F128" s="147">
        <f>+D128*E128</f>
        <v>0</v>
      </c>
      <c r="G128" s="17"/>
      <c r="K128" s="88"/>
    </row>
    <row r="129" spans="1:11" ht="12.75" customHeight="1">
      <c r="A129" s="18"/>
      <c r="B129" s="162" t="s">
        <v>86</v>
      </c>
      <c r="C129" s="182" t="s">
        <v>11</v>
      </c>
      <c r="D129" s="17"/>
      <c r="E129" s="175"/>
      <c r="F129" s="147">
        <f>+D129*E129</f>
        <v>0</v>
      </c>
      <c r="G129" s="17"/>
      <c r="K129" s="88"/>
    </row>
    <row r="130" spans="1:11" ht="12.75" customHeight="1">
      <c r="A130" s="137">
        <v>19</v>
      </c>
      <c r="B130" s="180" t="s">
        <v>139</v>
      </c>
      <c r="C130" s="183" t="s">
        <v>188</v>
      </c>
      <c r="D130" s="12"/>
      <c r="E130" s="173"/>
      <c r="F130" s="145">
        <f>SUM(F131:F135)</f>
        <v>0</v>
      </c>
      <c r="G130" s="13"/>
      <c r="K130" s="88"/>
    </row>
    <row r="131" spans="1:11" ht="12.75" customHeight="1">
      <c r="A131" s="18"/>
      <c r="B131" s="162" t="s">
        <v>140</v>
      </c>
      <c r="C131" s="182" t="s">
        <v>10</v>
      </c>
      <c r="D131" s="17"/>
      <c r="E131" s="175"/>
      <c r="F131" s="147">
        <f>+D131*E131</f>
        <v>0</v>
      </c>
      <c r="G131" s="17"/>
      <c r="K131" s="88"/>
    </row>
    <row r="132" spans="1:11" ht="12.75" customHeight="1">
      <c r="A132" s="18"/>
      <c r="B132" s="162" t="s">
        <v>141</v>
      </c>
      <c r="C132" s="182" t="s">
        <v>10</v>
      </c>
      <c r="D132" s="17"/>
      <c r="E132" s="175"/>
      <c r="F132" s="147">
        <f>+D132*E132</f>
        <v>0</v>
      </c>
      <c r="G132" s="17"/>
      <c r="K132" s="88"/>
    </row>
    <row r="133" spans="1:11" ht="12.75" customHeight="1">
      <c r="A133" s="18"/>
      <c r="B133" s="162" t="s">
        <v>142</v>
      </c>
      <c r="C133" s="182" t="s">
        <v>10</v>
      </c>
      <c r="D133" s="17"/>
      <c r="E133" s="175"/>
      <c r="F133" s="147">
        <f>+D133*E133</f>
        <v>0</v>
      </c>
      <c r="G133" s="17"/>
      <c r="K133" s="88"/>
    </row>
    <row r="134" spans="1:11" ht="12.75" customHeight="1">
      <c r="A134" s="18"/>
      <c r="B134" s="162" t="s">
        <v>143</v>
      </c>
      <c r="C134" s="182" t="s">
        <v>10</v>
      </c>
      <c r="D134" s="17"/>
      <c r="E134" s="175"/>
      <c r="F134" s="147">
        <f>+D134*E134</f>
        <v>0</v>
      </c>
      <c r="G134" s="17"/>
      <c r="K134" s="88"/>
    </row>
    <row r="135" spans="1:11" ht="12.75" customHeight="1">
      <c r="A135" s="18"/>
      <c r="B135" s="162" t="s">
        <v>144</v>
      </c>
      <c r="C135" s="182" t="s">
        <v>145</v>
      </c>
      <c r="D135" s="17"/>
      <c r="E135" s="175"/>
      <c r="F135" s="147">
        <f>+D135*E135</f>
        <v>0</v>
      </c>
      <c r="G135" s="17"/>
      <c r="K135" s="88"/>
    </row>
    <row r="136" spans="1:11" s="196" customFormat="1" ht="25.5">
      <c r="A136" s="189">
        <v>20</v>
      </c>
      <c r="B136" s="190" t="s">
        <v>206</v>
      </c>
      <c r="C136" s="191" t="s">
        <v>188</v>
      </c>
      <c r="D136" s="192"/>
      <c r="E136" s="193"/>
      <c r="F136" s="194">
        <f>SUM(F137:F142)</f>
        <v>0</v>
      </c>
      <c r="G136" s="195"/>
      <c r="K136" s="197"/>
    </row>
    <row r="137" spans="1:11" ht="12.75">
      <c r="A137" s="18"/>
      <c r="B137" s="162" t="s">
        <v>138</v>
      </c>
      <c r="C137" s="182" t="s">
        <v>11</v>
      </c>
      <c r="D137" s="17"/>
      <c r="E137" s="175"/>
      <c r="F137" s="147">
        <f aca="true" t="shared" si="6" ref="F137:F142">+D137*E137</f>
        <v>0</v>
      </c>
      <c r="G137" s="17"/>
      <c r="K137" s="88"/>
    </row>
    <row r="138" spans="1:11" ht="12.75" customHeight="1">
      <c r="A138" s="18"/>
      <c r="B138" s="162" t="s">
        <v>187</v>
      </c>
      <c r="C138" s="182" t="s">
        <v>157</v>
      </c>
      <c r="D138" s="17"/>
      <c r="E138" s="175"/>
      <c r="F138" s="147">
        <f t="shared" si="6"/>
        <v>0</v>
      </c>
      <c r="G138" s="17"/>
      <c r="K138" s="88"/>
    </row>
    <row r="139" spans="1:11" ht="12.75" customHeight="1">
      <c r="A139" s="18"/>
      <c r="B139" s="162" t="s">
        <v>123</v>
      </c>
      <c r="C139" s="182" t="s">
        <v>10</v>
      </c>
      <c r="D139" s="17"/>
      <c r="E139" s="175"/>
      <c r="F139" s="147">
        <f t="shared" si="6"/>
        <v>0</v>
      </c>
      <c r="G139" s="17"/>
      <c r="K139" s="88"/>
    </row>
    <row r="140" spans="1:11" ht="12.75" customHeight="1">
      <c r="A140" s="18"/>
      <c r="B140" s="162" t="s">
        <v>124</v>
      </c>
      <c r="C140" s="182" t="s">
        <v>10</v>
      </c>
      <c r="D140" s="17"/>
      <c r="E140" s="175"/>
      <c r="F140" s="147">
        <f t="shared" si="6"/>
        <v>0</v>
      </c>
      <c r="G140" s="17"/>
      <c r="K140" s="88"/>
    </row>
    <row r="141" spans="1:11" ht="12.75" customHeight="1">
      <c r="A141" s="18"/>
      <c r="B141" s="162" t="s">
        <v>125</v>
      </c>
      <c r="C141" s="182" t="s">
        <v>10</v>
      </c>
      <c r="D141" s="17"/>
      <c r="E141" s="175"/>
      <c r="F141" s="147">
        <f t="shared" si="6"/>
        <v>0</v>
      </c>
      <c r="G141" s="17"/>
      <c r="K141" s="88"/>
    </row>
    <row r="142" spans="1:11" ht="12.75" customHeight="1">
      <c r="A142" s="18"/>
      <c r="B142" s="162" t="s">
        <v>126</v>
      </c>
      <c r="C142" s="182" t="s">
        <v>10</v>
      </c>
      <c r="D142" s="17"/>
      <c r="E142" s="175"/>
      <c r="F142" s="147">
        <f t="shared" si="6"/>
        <v>0</v>
      </c>
      <c r="G142" s="17"/>
      <c r="K142" s="88"/>
    </row>
    <row r="143" spans="1:7" ht="15" customHeight="1">
      <c r="A143" s="138"/>
      <c r="B143" s="139" t="s">
        <v>12</v>
      </c>
      <c r="C143" s="140"/>
      <c r="D143" s="141"/>
      <c r="E143" s="177"/>
      <c r="F143" s="166">
        <f>SUM(F136,F130,F109,F103,F98,F96,F92,F90,F86,F83,F81,F79,F77,F75,F73,F71,F69,F27,F8)</f>
        <v>0</v>
      </c>
      <c r="G143" s="142"/>
    </row>
    <row r="144" spans="1:7" ht="9" customHeight="1">
      <c r="A144" s="20"/>
      <c r="B144" s="20"/>
      <c r="C144" s="20"/>
      <c r="D144" s="20"/>
      <c r="E144" s="178"/>
      <c r="G144" s="20"/>
    </row>
    <row r="145" spans="1:7" ht="15">
      <c r="A145" s="20"/>
      <c r="B145" s="161" t="s">
        <v>181</v>
      </c>
      <c r="C145" s="20"/>
      <c r="D145" s="20"/>
      <c r="E145" s="178"/>
      <c r="G145" s="20"/>
    </row>
    <row r="146" ht="7.5" customHeight="1" thickBot="1"/>
    <row r="147" spans="1:7" ht="15.75">
      <c r="A147" s="126"/>
      <c r="B147" s="163" t="s">
        <v>175</v>
      </c>
      <c r="C147" s="199"/>
      <c r="D147" s="200"/>
      <c r="E147" s="201"/>
      <c r="F147" s="131">
        <f>+F143</f>
        <v>0</v>
      </c>
      <c r="G147" s="127"/>
    </row>
    <row r="148" spans="1:7" ht="15.75">
      <c r="A148" s="126"/>
      <c r="B148" s="164" t="s">
        <v>176</v>
      </c>
      <c r="C148" s="202" t="s">
        <v>177</v>
      </c>
      <c r="D148" s="203"/>
      <c r="E148" s="204"/>
      <c r="F148" s="129">
        <f>+F147*0.25</f>
        <v>0</v>
      </c>
      <c r="G148" s="128"/>
    </row>
    <row r="149" spans="1:7" s="7" customFormat="1" ht="12.75" customHeight="1">
      <c r="A149" s="126"/>
      <c r="B149" s="164" t="s">
        <v>178</v>
      </c>
      <c r="C149" s="202" t="s">
        <v>100</v>
      </c>
      <c r="D149" s="203"/>
      <c r="E149" s="204"/>
      <c r="F149" s="132">
        <f>SUM(F147:F148)</f>
        <v>0</v>
      </c>
      <c r="G149" s="160"/>
    </row>
    <row r="150" spans="1:7" ht="16.5" thickBot="1">
      <c r="A150" s="126"/>
      <c r="B150" s="165" t="s">
        <v>179</v>
      </c>
      <c r="C150" s="205" t="s">
        <v>180</v>
      </c>
      <c r="D150" s="206"/>
      <c r="E150" s="207"/>
      <c r="F150" s="130"/>
      <c r="G150" s="128"/>
    </row>
    <row r="151" spans="1:7" ht="16.5" thickBot="1">
      <c r="A151" s="126"/>
      <c r="B151" s="143" t="s">
        <v>209</v>
      </c>
      <c r="C151" s="208" t="s">
        <v>189</v>
      </c>
      <c r="D151" s="209"/>
      <c r="E151" s="210"/>
      <c r="F151" s="144">
        <f>+F149+F150</f>
        <v>0</v>
      </c>
      <c r="G151" s="128"/>
    </row>
    <row r="152" ht="9.75" customHeight="1"/>
    <row r="153" ht="12.75">
      <c r="E153" s="179"/>
    </row>
    <row r="154" spans="1:6" ht="15" customHeight="1">
      <c r="A154" s="198" t="s">
        <v>210</v>
      </c>
      <c r="B154" s="198"/>
      <c r="C154" s="198"/>
      <c r="D154" s="198"/>
      <c r="E154" s="198"/>
      <c r="F154" s="198"/>
    </row>
    <row r="155" spans="1:6" ht="15" customHeight="1">
      <c r="A155" s="198"/>
      <c r="B155" s="198"/>
      <c r="C155" s="198"/>
      <c r="D155" s="198"/>
      <c r="E155" s="198"/>
      <c r="F155" s="198"/>
    </row>
    <row r="165" ht="15">
      <c r="A165" s="4"/>
    </row>
    <row r="166" ht="15">
      <c r="A166" s="21"/>
    </row>
  </sheetData>
  <sheetProtection/>
  <mergeCells count="6">
    <mergeCell ref="A154:F155"/>
    <mergeCell ref="C147:E147"/>
    <mergeCell ref="C148:E148"/>
    <mergeCell ref="C149:E149"/>
    <mergeCell ref="C150:E150"/>
    <mergeCell ref="C151:E151"/>
  </mergeCells>
  <printOptions/>
  <pageMargins left="1.3779527559055118" right="0.5905511811023623" top="0.7874015748031497" bottom="0.5905511811023623" header="0.31496062992125984" footer="0.31496062992125984"/>
  <pageSetup fitToHeight="5" orientation="portrait" paperSize="9" scale="71" r:id="rId2"/>
  <rowBreaks count="1" manualBreakCount="1">
    <brk id="74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50"/>
  <sheetViews>
    <sheetView zoomScalePageLayoutView="0" workbookViewId="0" topLeftCell="A1">
      <selection activeCell="I14" sqref="I14"/>
    </sheetView>
  </sheetViews>
  <sheetFormatPr defaultColWidth="11.421875" defaultRowHeight="15"/>
  <sheetData>
    <row r="3" spans="2:5" ht="15">
      <c r="B3" s="155" t="s">
        <v>147</v>
      </c>
      <c r="D3" t="s">
        <v>148</v>
      </c>
      <c r="E3" t="s">
        <v>150</v>
      </c>
    </row>
    <row r="4" spans="3:4" ht="15">
      <c r="C4" s="155" t="s">
        <v>153</v>
      </c>
      <c r="D4" s="152">
        <v>194</v>
      </c>
    </row>
    <row r="5" spans="3:4" ht="15">
      <c r="C5" s="155"/>
      <c r="D5" s="152">
        <v>88.7</v>
      </c>
    </row>
    <row r="6" spans="3:4" ht="15">
      <c r="C6" s="155"/>
      <c r="D6" s="152">
        <v>91.7</v>
      </c>
    </row>
    <row r="7" spans="3:6" ht="15">
      <c r="C7" s="155"/>
      <c r="D7" s="152">
        <v>80.9</v>
      </c>
      <c r="F7">
        <f>SUM(D4:D7)</f>
        <v>455.29999999999995</v>
      </c>
    </row>
    <row r="8" spans="3:9" ht="15">
      <c r="C8" s="155"/>
      <c r="I8" t="s">
        <v>162</v>
      </c>
    </row>
    <row r="9" spans="3:11" ht="15">
      <c r="C9" s="155"/>
      <c r="G9" t="s">
        <v>161</v>
      </c>
      <c r="H9">
        <v>190</v>
      </c>
      <c r="I9">
        <f>+H9/1.21</f>
        <v>157.02479338842977</v>
      </c>
      <c r="K9" s="154">
        <f>+I9*D19</f>
        <v>91897.19008264464</v>
      </c>
    </row>
    <row r="10" spans="3:9" ht="15">
      <c r="C10" s="155" t="s">
        <v>149</v>
      </c>
      <c r="D10" s="152">
        <v>24.48</v>
      </c>
      <c r="E10" s="152">
        <v>30</v>
      </c>
      <c r="G10" t="s">
        <v>163</v>
      </c>
      <c r="H10">
        <f>1995/20</f>
        <v>99.75</v>
      </c>
      <c r="I10">
        <f>+H10/1.21</f>
        <v>82.43801652892562</v>
      </c>
    </row>
    <row r="11" spans="3:9" ht="15">
      <c r="C11" s="155"/>
      <c r="D11" s="152">
        <v>17.6</v>
      </c>
      <c r="E11" s="152">
        <v>22</v>
      </c>
      <c r="I11">
        <f>+SUM(I9:I10)</f>
        <v>239.4628099173554</v>
      </c>
    </row>
    <row r="12" spans="3:5" ht="15">
      <c r="C12" s="155"/>
      <c r="D12" s="152">
        <v>13.46</v>
      </c>
      <c r="E12" s="152">
        <v>16.4</v>
      </c>
    </row>
    <row r="13" spans="3:9" ht="15">
      <c r="C13" s="155"/>
      <c r="D13">
        <v>17.6</v>
      </c>
      <c r="E13" s="152">
        <v>21.8</v>
      </c>
      <c r="F13" s="153">
        <f>SUM(E10:E13)</f>
        <v>90.2</v>
      </c>
      <c r="I13">
        <f>+I11*2</f>
        <v>478.9256198347108</v>
      </c>
    </row>
    <row r="14" spans="2:9" ht="15">
      <c r="B14" s="155" t="s">
        <v>151</v>
      </c>
      <c r="I14">
        <f>I13-I9</f>
        <v>321.90082644628103</v>
      </c>
    </row>
    <row r="15" spans="3:4" ht="15">
      <c r="C15" t="s">
        <v>169</v>
      </c>
      <c r="D15" s="152">
        <v>26.7</v>
      </c>
    </row>
    <row r="16" spans="3:4" ht="15">
      <c r="C16" t="s">
        <v>168</v>
      </c>
      <c r="D16" s="152">
        <v>26.1</v>
      </c>
    </row>
    <row r="17" spans="3:6" ht="15">
      <c r="C17" t="s">
        <v>170</v>
      </c>
      <c r="D17" s="152">
        <v>4</v>
      </c>
      <c r="F17" s="153">
        <f>SUM(D15:D17)</f>
        <v>56.8</v>
      </c>
    </row>
    <row r="19" spans="4:5" ht="15">
      <c r="D19" s="156">
        <f>SUM(D4:D17)</f>
        <v>585.24</v>
      </c>
      <c r="E19" s="157">
        <f>+F17+F13+F7</f>
        <v>602.3</v>
      </c>
    </row>
    <row r="22" ht="15">
      <c r="B22" s="155" t="s">
        <v>152</v>
      </c>
    </row>
    <row r="24" spans="3:4" ht="15">
      <c r="C24" t="s">
        <v>149</v>
      </c>
      <c r="D24" s="153">
        <f>+SUM(D10:D13)</f>
        <v>73.14</v>
      </c>
    </row>
    <row r="25" spans="3:4" ht="15">
      <c r="C25" t="s">
        <v>154</v>
      </c>
      <c r="D25">
        <v>41.7</v>
      </c>
    </row>
    <row r="28" ht="15">
      <c r="B28" t="s">
        <v>160</v>
      </c>
    </row>
    <row r="29" ht="15">
      <c r="C29">
        <v>6</v>
      </c>
    </row>
    <row r="30" ht="15">
      <c r="C30">
        <v>6</v>
      </c>
    </row>
    <row r="31" ht="15">
      <c r="C31">
        <v>6</v>
      </c>
    </row>
    <row r="32" ht="15">
      <c r="C32">
        <v>6</v>
      </c>
    </row>
    <row r="33" ht="15">
      <c r="C33">
        <v>6</v>
      </c>
    </row>
    <row r="34" ht="15">
      <c r="C34">
        <v>2</v>
      </c>
    </row>
    <row r="35" ht="15">
      <c r="C35">
        <v>4</v>
      </c>
    </row>
    <row r="36" ht="15">
      <c r="C36">
        <v>2</v>
      </c>
    </row>
    <row r="37" ht="15">
      <c r="C37">
        <v>6</v>
      </c>
    </row>
    <row r="38" ht="15">
      <c r="C38">
        <v>2</v>
      </c>
    </row>
    <row r="39" ht="15">
      <c r="C39">
        <v>2</v>
      </c>
    </row>
    <row r="40" ht="15">
      <c r="C40">
        <v>12</v>
      </c>
    </row>
    <row r="41" ht="15">
      <c r="C41">
        <v>2</v>
      </c>
    </row>
    <row r="42" ht="15">
      <c r="C42">
        <v>2</v>
      </c>
    </row>
    <row r="43" ht="15">
      <c r="C43">
        <v>2</v>
      </c>
    </row>
    <row r="44" ht="15">
      <c r="C44">
        <v>3</v>
      </c>
    </row>
    <row r="45" ht="15">
      <c r="C45">
        <v>2</v>
      </c>
    </row>
    <row r="46" ht="15">
      <c r="C46">
        <v>12</v>
      </c>
    </row>
    <row r="47" ht="15">
      <c r="C47">
        <v>2</v>
      </c>
    </row>
    <row r="48" ht="15">
      <c r="C48">
        <v>2</v>
      </c>
    </row>
    <row r="49" ht="15">
      <c r="C49">
        <v>6</v>
      </c>
    </row>
    <row r="50" ht="15">
      <c r="C50">
        <f>SUM(C29:C49)</f>
        <v>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ggomez</cp:lastModifiedBy>
  <cp:lastPrinted>2017-09-26T13:50:00Z</cp:lastPrinted>
  <dcterms:created xsi:type="dcterms:W3CDTF">2016-07-20T21:42:53Z</dcterms:created>
  <dcterms:modified xsi:type="dcterms:W3CDTF">2017-10-02T15:47:53Z</dcterms:modified>
  <cp:category/>
  <cp:version/>
  <cp:contentType/>
  <cp:contentStatus/>
</cp:coreProperties>
</file>